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1435" windowHeight="10695"/>
  </bookViews>
  <sheets>
    <sheet name="재무상태표" sheetId="2" r:id="rId1"/>
    <sheet name="운영성과표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3._당기순이익" localSheetId="1">[2]요약PL!#REF!</definedName>
    <definedName name="_13._당기순이익">[2]요약PL!#REF!</definedName>
    <definedName name="_ABS90">#N/A</definedName>
    <definedName name="_ADM87" localSheetId="1">#REF!</definedName>
    <definedName name="_ADM87">#REF!</definedName>
    <definedName name="_ADM88" localSheetId="1">#REF!</definedName>
    <definedName name="_ADM88">#REF!</definedName>
    <definedName name="_ADM89" localSheetId="1">#REF!</definedName>
    <definedName name="_ADM89">#REF!</definedName>
    <definedName name="_ADM90" localSheetId="1">#REF!</definedName>
    <definedName name="_ADM90">#REF!</definedName>
    <definedName name="_ADM91" localSheetId="1">#REF!</definedName>
    <definedName name="_ADM91">#REF!</definedName>
    <definedName name="_AIS1">#N/A</definedName>
    <definedName name="_ASS1" localSheetId="1">#REF!</definedName>
    <definedName name="_ASS1">#REF!</definedName>
    <definedName name="_ASS2" localSheetId="1">#REF!</definedName>
    <definedName name="_ASS2">#REF!</definedName>
    <definedName name="_ASS3" localSheetId="1">#REF!</definedName>
    <definedName name="_ASS3">#REF!</definedName>
    <definedName name="_ASS4" localSheetId="1">#REF!</definedName>
    <definedName name="_ASS4">#REF!</definedName>
    <definedName name="_ASS5" localSheetId="1">#REF!</definedName>
    <definedName name="_ASS5">#REF!</definedName>
    <definedName name="_ASS86">#N/A</definedName>
    <definedName name="_CAP87" localSheetId="1">#REF!</definedName>
    <definedName name="_CAP87">#REF!</definedName>
    <definedName name="_CAP88" localSheetId="1">#REF!</definedName>
    <definedName name="_CAP88">#REF!</definedName>
    <definedName name="_CAP89" localSheetId="1">#REF!</definedName>
    <definedName name="_CAP89">#REF!</definedName>
    <definedName name="_CAP90" localSheetId="1">#REF!</definedName>
    <definedName name="_CAP90">#REF!</definedName>
    <definedName name="_CAP91" localSheetId="1">#REF!</definedName>
    <definedName name="_CAP91">#REF!</definedName>
    <definedName name="_CUA1" localSheetId="1">#REF!</definedName>
    <definedName name="_CUA1">#REF!</definedName>
    <definedName name="_CUA2" localSheetId="1">#REF!</definedName>
    <definedName name="_CUA2">#REF!</definedName>
    <definedName name="_CUA3" localSheetId="1">#REF!</definedName>
    <definedName name="_CUA3">#REF!</definedName>
    <definedName name="_CUA4" localSheetId="1">#REF!</definedName>
    <definedName name="_CUA4">#REF!</definedName>
    <definedName name="_CUA5" localSheetId="1">#REF!</definedName>
    <definedName name="_CUA5">#REF!</definedName>
    <definedName name="_CUL87" localSheetId="1">#REF!</definedName>
    <definedName name="_CUL87">#REF!</definedName>
    <definedName name="_CUL88" localSheetId="1">#REF!</definedName>
    <definedName name="_CUL88">#REF!</definedName>
    <definedName name="_CUL89" localSheetId="1">#REF!</definedName>
    <definedName name="_CUL89">#REF!</definedName>
    <definedName name="_CUL90" localSheetId="1">#REF!</definedName>
    <definedName name="_CUL90">#REF!</definedName>
    <definedName name="_CUL91" localSheetId="1">#REF!</definedName>
    <definedName name="_CUL91">#REF!</definedName>
    <definedName name="_DIV89">#N/A</definedName>
    <definedName name="_DIV90" localSheetId="1">#REF!</definedName>
    <definedName name="_DIV90">#REF!</definedName>
    <definedName name="_FIA86" localSheetId="1">#REF!</definedName>
    <definedName name="_FIA86">#REF!</definedName>
    <definedName name="_FIA87" localSheetId="1">#REF!</definedName>
    <definedName name="_FIA87">#REF!</definedName>
    <definedName name="_FIA88" localSheetId="1">#REF!</definedName>
    <definedName name="_FIA88">#REF!</definedName>
    <definedName name="_FIA89" localSheetId="1">#REF!</definedName>
    <definedName name="_FIA89">#REF!</definedName>
    <definedName name="_FIA90" localSheetId="1">#REF!</definedName>
    <definedName name="_FIA90">#REF!</definedName>
    <definedName name="_FIA91" localSheetId="1">#REF!</definedName>
    <definedName name="_FIA91">#REF!</definedName>
    <definedName name="_Fill" localSheetId="1" hidden="1">'[4]LD-동양'!#REF!</definedName>
    <definedName name="_Fill" hidden="1">'[4]LD-동양'!#REF!</definedName>
    <definedName name="_GRP87" localSheetId="1">#REF!</definedName>
    <definedName name="_GRP87">#REF!</definedName>
    <definedName name="_GRP88" localSheetId="1">#REF!</definedName>
    <definedName name="_GRP88">#REF!</definedName>
    <definedName name="_GRP89" localSheetId="1">#REF!</definedName>
    <definedName name="_GRP89">#REF!</definedName>
    <definedName name="_GRP90" localSheetId="1">#REF!</definedName>
    <definedName name="_GRP90">#REF!</definedName>
    <definedName name="_GRP91" localSheetId="1">#REF!</definedName>
    <definedName name="_GRP91">#REF!</definedName>
    <definedName name="_INA86" localSheetId="1">#REF!</definedName>
    <definedName name="_INA86">#REF!</definedName>
    <definedName name="_INA87" localSheetId="1">#REF!</definedName>
    <definedName name="_INA87">#REF!</definedName>
    <definedName name="_INA88" localSheetId="1">#REF!</definedName>
    <definedName name="_INA88">#REF!</definedName>
    <definedName name="_INA89" localSheetId="1">#REF!</definedName>
    <definedName name="_INA89">#REF!</definedName>
    <definedName name="_INA90" localSheetId="1">#REF!</definedName>
    <definedName name="_INA90">#REF!</definedName>
    <definedName name="_INA91" localSheetId="1">#REF!</definedName>
    <definedName name="_INA91">#REF!</definedName>
    <definedName name="_LIB87" localSheetId="1">#REF!</definedName>
    <definedName name="_LIB87">#REF!</definedName>
    <definedName name="_LIB88" localSheetId="1">#REF!</definedName>
    <definedName name="_LIB88">#REF!</definedName>
    <definedName name="_LIB89" localSheetId="1">#REF!</definedName>
    <definedName name="_LIB89">#REF!</definedName>
    <definedName name="_LIB90" localSheetId="1">#REF!</definedName>
    <definedName name="_LIB90">#REF!</definedName>
    <definedName name="_LIB91" localSheetId="1">#REF!</definedName>
    <definedName name="_LIB91">#REF!</definedName>
    <definedName name="_LOH2">#N/A</definedName>
    <definedName name="_LOH3">#N/A</definedName>
    <definedName name="_NIN86" localSheetId="1">#REF!</definedName>
    <definedName name="_NIN86">#REF!</definedName>
    <definedName name="_NIN87" localSheetId="1">#REF!</definedName>
    <definedName name="_NIN87">#REF!</definedName>
    <definedName name="_NIN88" localSheetId="1">#REF!</definedName>
    <definedName name="_NIN88">#REF!</definedName>
    <definedName name="_NIN89" localSheetId="1">#REF!</definedName>
    <definedName name="_NIN89">#REF!</definedName>
    <definedName name="_NIN90" localSheetId="1">#REF!</definedName>
    <definedName name="_NIN90">#REF!</definedName>
    <definedName name="_NIN91" localSheetId="1">#REF!</definedName>
    <definedName name="_NIN91">#REF!</definedName>
    <definedName name="_ORD87" localSheetId="1">#REF!</definedName>
    <definedName name="_ORD87">#REF!</definedName>
    <definedName name="_ORD88" localSheetId="1">#REF!</definedName>
    <definedName name="_ORD88">#REF!</definedName>
    <definedName name="_ORD89" localSheetId="1">#REF!</definedName>
    <definedName name="_ORD89">#REF!</definedName>
    <definedName name="_ORD90" localSheetId="1">#REF!</definedName>
    <definedName name="_ORD90">#REF!</definedName>
    <definedName name="_ORD91" localSheetId="1">#REF!</definedName>
    <definedName name="_ORD91">#REF!</definedName>
    <definedName name="_Order1" hidden="1">255</definedName>
    <definedName name="_PRD1" localSheetId="1">#REF!</definedName>
    <definedName name="_PRD1">#REF!</definedName>
    <definedName name="_QUA1" localSheetId="1">#REF!</definedName>
    <definedName name="_QUA1">#REF!</definedName>
    <definedName name="_QUA2" localSheetId="1">#REF!</definedName>
    <definedName name="_QUA2">#REF!</definedName>
    <definedName name="_QUA3" localSheetId="1">#REF!</definedName>
    <definedName name="_QUA3">#REF!</definedName>
    <definedName name="_QUA4" localSheetId="1">#REF!</definedName>
    <definedName name="_QUA4">#REF!</definedName>
    <definedName name="_QUA5" localSheetId="1">#REF!</definedName>
    <definedName name="_QUA5">#REF!</definedName>
    <definedName name="_SAL1" localSheetId="1">#REF!</definedName>
    <definedName name="_SAL1">#REF!</definedName>
    <definedName name="_SAL2" localSheetId="1">#REF!</definedName>
    <definedName name="_SAL2">#REF!</definedName>
    <definedName name="_SAL3" localSheetId="1">#REF!</definedName>
    <definedName name="_SAL3">#REF!</definedName>
    <definedName name="_SAL4" localSheetId="1">#REF!</definedName>
    <definedName name="_SAL4">#REF!</definedName>
    <definedName name="_SAL5" localSheetId="1">#REF!</definedName>
    <definedName name="_SAL5">#REF!</definedName>
    <definedName name="_Sort" localSheetId="1" hidden="1">'[4]LD-동양'!#REF!</definedName>
    <definedName name="_Sort" hidden="1">'[4]LD-동양'!#REF!</definedName>
    <definedName name="_TAX90" localSheetId="1">#REF!</definedName>
    <definedName name="_TAX90">#REF!</definedName>
    <definedName name="_TAX91" localSheetId="1">#REF!</definedName>
    <definedName name="_TAX91">#REF!</definedName>
    <definedName name="_TOC86" localSheetId="1">#REF!</definedName>
    <definedName name="_TOC86">#REF!</definedName>
    <definedName name="_TOC87" localSheetId="1">#REF!</definedName>
    <definedName name="_TOC87">#REF!</definedName>
    <definedName name="_TOC88" localSheetId="1">#REF!</definedName>
    <definedName name="_TOC88">#REF!</definedName>
    <definedName name="_TOC89" localSheetId="1">#REF!</definedName>
    <definedName name="_TOC89">#REF!</definedName>
    <definedName name="_TOC90" localSheetId="1">#REF!</definedName>
    <definedName name="_TOC90">#REF!</definedName>
    <definedName name="_TOC91" localSheetId="1">#REF!</definedName>
    <definedName name="_TOC91">#REF!</definedName>
    <definedName name="\a">#N/A</definedName>
    <definedName name="\d">#N/A</definedName>
    <definedName name="\e">#N/A</definedName>
    <definedName name="\m">#N/A</definedName>
    <definedName name="\n">#N/A</definedName>
    <definedName name="\p">#N/A</definedName>
    <definedName name="\q">#N/A</definedName>
    <definedName name="\r">#N/A</definedName>
    <definedName name="\s">#N/A</definedName>
    <definedName name="\v" localSheetId="1">#REF!</definedName>
    <definedName name="\v">#REF!</definedName>
    <definedName name="가나" localSheetId="1" hidden="1">[5]Sheet2!#REF!</definedName>
    <definedName name="가나" hidden="1">[5]Sheet2!#REF!</definedName>
    <definedName name="나다" localSheetId="1">[5]대차대조표!#REF!</definedName>
    <definedName name="나다">[5]대차대조표!#REF!</definedName>
    <definedName name="분석" localSheetId="1">'[6]ld-극동'!#REF!</definedName>
    <definedName name="분석">'[6]ld-극동'!#REF!</definedName>
    <definedName name="분석보고" localSheetId="1">#REF!</definedName>
    <definedName name="분석보고">#REF!</definedName>
    <definedName name="현금흐름표">[0]!현금흐름표</definedName>
    <definedName name="ABS">#N/A</definedName>
    <definedName name="__ABS90">#N/A</definedName>
    <definedName name="ABSVAL">#N/A</definedName>
    <definedName name="__ADM87" localSheetId="1">#REF!</definedName>
    <definedName name="__ADM87">#REF!</definedName>
    <definedName name="__ADM88" localSheetId="1">#REF!</definedName>
    <definedName name="__ADM88">#REF!</definedName>
    <definedName name="__ADM89" localSheetId="1">#REF!</definedName>
    <definedName name="__ADM89">#REF!</definedName>
    <definedName name="__ADM90" localSheetId="1">#REF!</definedName>
    <definedName name="__ADM90">#REF!</definedName>
    <definedName name="__ADM91" localSheetId="1">#REF!</definedName>
    <definedName name="__ADM91">#REF!</definedName>
    <definedName name="AIS">#N/A</definedName>
    <definedName name="__AIS1">#N/A</definedName>
    <definedName name="AISVAL">#N/A</definedName>
    <definedName name="AMFG">#N/A</definedName>
    <definedName name="ARATE" localSheetId="1">#REF!</definedName>
    <definedName name="ARATE">#REF!</definedName>
    <definedName name="ARESULT" localSheetId="1">#REF!</definedName>
    <definedName name="ARESULT">#REF!</definedName>
    <definedName name="__ASS1" localSheetId="1">#REF!</definedName>
    <definedName name="__ASS1">#REF!</definedName>
    <definedName name="__ASS2" localSheetId="1">#REF!</definedName>
    <definedName name="__ASS2">#REF!</definedName>
    <definedName name="__ASS3">#REF!</definedName>
    <definedName name="__ASS4">#REF!</definedName>
    <definedName name="__ASS5">#REF!</definedName>
    <definedName name="__ASS86">#N/A</definedName>
    <definedName name="bsNote" localSheetId="1">운영성과표!bsNote</definedName>
    <definedName name="bsNote">[0]!bsNote</definedName>
    <definedName name="btnClose" localSheetId="1">운영성과표!btnClose</definedName>
    <definedName name="btnClose">[0]!btnClose</definedName>
    <definedName name="btnFootNoting" localSheetId="1">운영성과표!btnFootNoting</definedName>
    <definedName name="btnFootNoting">[0]!btnFootNoting</definedName>
    <definedName name="btnNext" localSheetId="1">운영성과표!btnNext</definedName>
    <definedName name="btnNext">[0]!btnNext</definedName>
    <definedName name="btnOK" localSheetId="1">운영성과표!btnOK</definedName>
    <definedName name="btnOK">[0]!btnOK</definedName>
    <definedName name="btnPrevious" localSheetId="1">운영성과표!btnPrevious</definedName>
    <definedName name="btnPrevious">[0]!btnPrevious</definedName>
    <definedName name="btnReturn" localSheetId="1">운영성과표!btnReturn</definedName>
    <definedName name="btnReturn">[0]!btnReturn</definedName>
    <definedName name="__CAP87" localSheetId="1">#REF!</definedName>
    <definedName name="__CAP87">#REF!</definedName>
    <definedName name="__CAP88" localSheetId="1">#REF!</definedName>
    <definedName name="__CAP88">#REF!</definedName>
    <definedName name="__CAP89">#REF!</definedName>
    <definedName name="__CAP90">#REF!</definedName>
    <definedName name="__CAP91">#REF!</definedName>
    <definedName name="cash" localSheetId="1">운영성과표!cash</definedName>
    <definedName name="cash">[0]!cash</definedName>
    <definedName name="cashf36w">[0]!cashf36w</definedName>
    <definedName name="CashFlow_Button1_Click" localSheetId="1">운영성과표!CashFlow_Button1_Click</definedName>
    <definedName name="CashFlow_Button1_Click">[0]!CashFlow_Button1_Click</definedName>
    <definedName name="cashIndex" localSheetId="1">운영성과표!cashIndex</definedName>
    <definedName name="cashIndex">[0]!cashIndex</definedName>
    <definedName name="COST1" localSheetId="1">#REF!</definedName>
    <definedName name="COST1">#REF!</definedName>
    <definedName name="COST2" localSheetId="1">#REF!</definedName>
    <definedName name="COST2">#REF!</definedName>
    <definedName name="COST3" localSheetId="1">#REF!</definedName>
    <definedName name="COST3">#REF!</definedName>
    <definedName name="COST4" localSheetId="1">#REF!</definedName>
    <definedName name="COST4">#REF!</definedName>
    <definedName name="COST5" localSheetId="1">#REF!</definedName>
    <definedName name="COST5">#REF!</definedName>
    <definedName name="COST87" localSheetId="1">#REF!</definedName>
    <definedName name="COST87">#REF!</definedName>
    <definedName name="COST88" localSheetId="1">#REF!</definedName>
    <definedName name="COST88">#REF!</definedName>
    <definedName name="COST89" localSheetId="1">#REF!</definedName>
    <definedName name="COST89">#REF!</definedName>
    <definedName name="COST90" localSheetId="1">#REF!</definedName>
    <definedName name="COST90">#REF!</definedName>
    <definedName name="COST91" localSheetId="1">#REF!</definedName>
    <definedName name="COST91">#REF!</definedName>
    <definedName name="_xlnm.Criteria" localSheetId="1">[7]성화!#REF!</definedName>
    <definedName name="_xlnm.Criteria">[7]성화!#REF!</definedName>
    <definedName name="__CUA1" localSheetId="1">#REF!</definedName>
    <definedName name="__CUA1">#REF!</definedName>
    <definedName name="__CUA2" localSheetId="1">#REF!</definedName>
    <definedName name="__CUA2">#REF!</definedName>
    <definedName name="__CUA3">#REF!</definedName>
    <definedName name="__CUA4">#REF!</definedName>
    <definedName name="__CUA5">#REF!</definedName>
    <definedName name="__CUL87" localSheetId="1">#REF!</definedName>
    <definedName name="__CUL87">#REF!</definedName>
    <definedName name="__CUL88" localSheetId="1">#REF!</definedName>
    <definedName name="__CUL88">#REF!</definedName>
    <definedName name="__CUL89">#REF!</definedName>
    <definedName name="__CUL90">#REF!</definedName>
    <definedName name="__CUL91">#REF!</definedName>
    <definedName name="__DIV89">#N/A</definedName>
    <definedName name="__DIV90" localSheetId="1">#REF!</definedName>
    <definedName name="__DIV90">#REF!</definedName>
    <definedName name="EBS">#N/A</definedName>
    <definedName name="F_123" localSheetId="1">운영성과표!F_123</definedName>
    <definedName name="F_123">[0]!F_123</definedName>
    <definedName name="__FIA86" localSheetId="1">#REF!</definedName>
    <definedName name="__FIA86">#REF!</definedName>
    <definedName name="__FIA87" localSheetId="1">#REF!</definedName>
    <definedName name="__FIA87">#REF!</definedName>
    <definedName name="__FIA88" localSheetId="1">#REF!</definedName>
    <definedName name="__FIA88">#REF!</definedName>
    <definedName name="__FIA89" localSheetId="1">#REF!</definedName>
    <definedName name="__FIA89">#REF!</definedName>
    <definedName name="__FIA90" localSheetId="1">#REF!</definedName>
    <definedName name="__FIA90">#REF!</definedName>
    <definedName name="__FIA91" localSheetId="1">#REF!</definedName>
    <definedName name="__FIA91">#REF!</definedName>
    <definedName name="FINAL_FS" localSheetId="1">운영성과표!FINAL_FS</definedName>
    <definedName name="FINAL_FS">[0]!FINAL_FS</definedName>
    <definedName name="finalReport" localSheetId="1">운영성과표!finalReport</definedName>
    <definedName name="finalReport">[0]!finalReport</definedName>
    <definedName name="__GRP87" localSheetId="1">#REF!</definedName>
    <definedName name="__GRP87">#REF!</definedName>
    <definedName name="__GRP88" localSheetId="1">#REF!</definedName>
    <definedName name="__GRP88">#REF!</definedName>
    <definedName name="__GRP89" localSheetId="1">#REF!</definedName>
    <definedName name="__GRP89">#REF!</definedName>
    <definedName name="__GRP90" localSheetId="1">#REF!</definedName>
    <definedName name="__GRP90">#REF!</definedName>
    <definedName name="__GRP91" localSheetId="1">#REF!</definedName>
    <definedName name="__GRP91">#REF!</definedName>
    <definedName name="__INA86" localSheetId="1">#REF!</definedName>
    <definedName name="__INA86">#REF!</definedName>
    <definedName name="__INA87" localSheetId="1">#REF!</definedName>
    <definedName name="__INA87">#REF!</definedName>
    <definedName name="__INA88" localSheetId="1">#REF!</definedName>
    <definedName name="__INA88">#REF!</definedName>
    <definedName name="__INA89">#REF!</definedName>
    <definedName name="__INA90">#REF!</definedName>
    <definedName name="__INA91">#REF!</definedName>
    <definedName name="ini_button_Click" localSheetId="1">운영성과표!ini_button_Click</definedName>
    <definedName name="ini_button_Click">[0]!ini_button_Click</definedName>
    <definedName name="job_run" localSheetId="1">운영성과표!job_run</definedName>
    <definedName name="job_run">[0]!job_run</definedName>
    <definedName name="LADM">#N/A</definedName>
    <definedName name="LBS">#REF!</definedName>
    <definedName name="LEBS" localSheetId="1">#REF!</definedName>
    <definedName name="LEBS">#REF!</definedName>
    <definedName name="LEBS2">#N/A</definedName>
    <definedName name="__LIB87" localSheetId="1">#REF!</definedName>
    <definedName name="__LIB87">#REF!</definedName>
    <definedName name="__LIB88" localSheetId="1">#REF!</definedName>
    <definedName name="__LIB88">#REF!</definedName>
    <definedName name="__LIB89" localSheetId="1">#REF!</definedName>
    <definedName name="__LIB89">#REF!</definedName>
    <definedName name="__LIB90" localSheetId="1">#REF!</definedName>
    <definedName name="__LIB90">#REF!</definedName>
    <definedName name="__LIB91" localSheetId="1">#REF!</definedName>
    <definedName name="__LIB91">#REF!</definedName>
    <definedName name="LIS" localSheetId="1">#REF!</definedName>
    <definedName name="LIS">#REF!</definedName>
    <definedName name="LMFG" localSheetId="1">#REF!</definedName>
    <definedName name="LMFG">#REF!</definedName>
    <definedName name="LOH">#N/A</definedName>
    <definedName name="__LOH2">#N/A</definedName>
    <definedName name="__LOH3">#N/A</definedName>
    <definedName name="LOTEXP">#REF!</definedName>
    <definedName name="LOTREV">#N/A</definedName>
    <definedName name="LVAL" localSheetId="1">#REF!</definedName>
    <definedName name="LVAL">#REF!</definedName>
    <definedName name="M_F123.CashFlow_Button1_Click" localSheetId="1">[8]!M_F123.CashFlow_Button1_Click</definedName>
    <definedName name="M_F123.CashFlow_Button1_Click">[8]!M_F123.CashFlow_Button1_Click</definedName>
    <definedName name="MACRO">#N/A</definedName>
    <definedName name="menu_button_Click" localSheetId="1">운영성과표!menu_button_Click</definedName>
    <definedName name="menu_button_Click">[0]!menu_button_Click</definedName>
    <definedName name="NAME">#N/A</definedName>
    <definedName name="__NIN86" localSheetId="1">#REF!</definedName>
    <definedName name="__NIN86">#REF!</definedName>
    <definedName name="__NIN87" localSheetId="1">#REF!</definedName>
    <definedName name="__NIN87">#REF!</definedName>
    <definedName name="__NIN88" localSheetId="1">#REF!</definedName>
    <definedName name="__NIN88">#REF!</definedName>
    <definedName name="__NIN89" localSheetId="1">#REF!</definedName>
    <definedName name="__NIN89">#REF!</definedName>
    <definedName name="__NIN90" localSheetId="1">#REF!</definedName>
    <definedName name="__NIN90">#REF!</definedName>
    <definedName name="__NIN91" localSheetId="1">#REF!</definedName>
    <definedName name="__NIN91">#REF!</definedName>
    <definedName name="OptionButton21_Click" localSheetId="1">운영성과표!OptionButton21_Click</definedName>
    <definedName name="OptionButton21_Click">[0]!OptionButton21_Click</definedName>
    <definedName name="__ORD87" localSheetId="1">#REF!</definedName>
    <definedName name="__ORD87">#REF!</definedName>
    <definedName name="__ORD88" localSheetId="1">#REF!</definedName>
    <definedName name="__ORD88">#REF!</definedName>
    <definedName name="__ORD89" localSheetId="1">#REF!</definedName>
    <definedName name="__ORD89">#REF!</definedName>
    <definedName name="__ORD90" localSheetId="1">#REF!</definedName>
    <definedName name="__ORD90">#REF!</definedName>
    <definedName name="__ORD91" localSheetId="1">#REF!</definedName>
    <definedName name="__ORD91">#REF!</definedName>
    <definedName name="plNote" localSheetId="1">운영성과표!plNote</definedName>
    <definedName name="plNote">[0]!plNote</definedName>
    <definedName name="__PRD1" localSheetId="1">#REF!</definedName>
    <definedName name="__PRD1">#REF!</definedName>
    <definedName name="_xlnm.Print_Area" localSheetId="1">운영성과표!$A$1:$H$52</definedName>
    <definedName name="__QUA1" localSheetId="1">#REF!</definedName>
    <definedName name="__QUA1">#REF!</definedName>
    <definedName name="__QUA2" localSheetId="1">#REF!</definedName>
    <definedName name="__QUA2">#REF!</definedName>
    <definedName name="__QUA3">#REF!</definedName>
    <definedName name="__QUA4">#REF!</definedName>
    <definedName name="__QUA5">#REF!</definedName>
    <definedName name="quit_button_Click" localSheetId="1">운영성과표!quit_button_Click</definedName>
    <definedName name="quit_button_Click">[0]!quit_button_Click</definedName>
    <definedName name="reportPl" localSheetId="1">운영성과표!reportPl</definedName>
    <definedName name="reportPl">[0]!reportPl</definedName>
    <definedName name="__SAL1" localSheetId="1">#REF!</definedName>
    <definedName name="__SAL1">#REF!</definedName>
    <definedName name="__SAL2" localSheetId="1">#REF!</definedName>
    <definedName name="__SAL2">#REF!</definedName>
    <definedName name="__SAL3" localSheetId="1">#REF!</definedName>
    <definedName name="__SAL3">#REF!</definedName>
    <definedName name="__SAL4" localSheetId="1">#REF!</definedName>
    <definedName name="__SAL4">#REF!</definedName>
    <definedName name="__SAL5" localSheetId="1">#REF!</definedName>
    <definedName name="__SAL5">#REF!</definedName>
    <definedName name="SIMBS">#N/A</definedName>
    <definedName name="SIMIS">#N/A</definedName>
    <definedName name="SIMMFG">#N/A</definedName>
    <definedName name="TABLE">#N/A</definedName>
    <definedName name="__TAX90" localSheetId="1">#REF!</definedName>
    <definedName name="__TAX90">#REF!</definedName>
    <definedName name="__TAX91" localSheetId="1">#REF!</definedName>
    <definedName name="__TAX91">#REF!</definedName>
    <definedName name="__TOC86" localSheetId="1">#REF!</definedName>
    <definedName name="__TOC86">#REF!</definedName>
    <definedName name="__TOC87" localSheetId="1">#REF!</definedName>
    <definedName name="__TOC87">#REF!</definedName>
    <definedName name="__TOC88" localSheetId="1">#REF!</definedName>
    <definedName name="__TOC88">#REF!</definedName>
    <definedName name="__TOC89" localSheetId="1">#REF!</definedName>
    <definedName name="__TOC89">#REF!</definedName>
    <definedName name="__TOC90" localSheetId="1">#REF!</definedName>
    <definedName name="__TOC90">#REF!</definedName>
    <definedName name="__TOC91" localSheetId="1">#REF!</definedName>
    <definedName name="__TOC91">#REF!</definedName>
    <definedName name="VBS">#N/A</definedName>
    <definedName name="VIS">#N/A</definedName>
  </definedNames>
  <calcPr calcId="125725"/>
</workbook>
</file>

<file path=xl/calcChain.xml><?xml version="1.0" encoding="utf-8"?>
<calcChain xmlns="http://schemas.openxmlformats.org/spreadsheetml/2006/main">
  <c r="G6" i="2"/>
  <c r="H12"/>
  <c r="H11" s="1"/>
  <c r="E15"/>
  <c r="F12" s="1"/>
  <c r="F11" s="1"/>
  <c r="F42" s="1"/>
  <c r="E16"/>
  <c r="H18"/>
  <c r="E19"/>
  <c r="F18" s="1"/>
  <c r="F21"/>
  <c r="H21"/>
  <c r="H25"/>
  <c r="H20" s="1"/>
  <c r="E27"/>
  <c r="F25" s="1"/>
  <c r="F20" s="1"/>
  <c r="E28"/>
  <c r="E29"/>
  <c r="E30"/>
  <c r="E31"/>
  <c r="E32"/>
  <c r="E33"/>
  <c r="E34"/>
  <c r="F37"/>
  <c r="H37"/>
  <c r="H44"/>
  <c r="E45"/>
  <c r="F44" s="1"/>
  <c r="F53" s="1"/>
  <c r="E46"/>
  <c r="H50"/>
  <c r="E52"/>
  <c r="F50" s="1"/>
  <c r="H53"/>
  <c r="H56"/>
  <c r="E57"/>
  <c r="F56" s="1"/>
  <c r="H58"/>
  <c r="H60"/>
  <c r="H61"/>
  <c r="A6" i="1"/>
  <c r="H9"/>
  <c r="E10"/>
  <c r="F9" s="1"/>
  <c r="E11"/>
  <c r="H13"/>
  <c r="H40" s="1"/>
  <c r="H48" s="1"/>
  <c r="H50" s="1"/>
  <c r="E22"/>
  <c r="E36"/>
  <c r="H41"/>
  <c r="E44"/>
  <c r="F41" s="1"/>
  <c r="H45"/>
  <c r="E46"/>
  <c r="F45" s="1"/>
  <c r="H42" i="2" l="1"/>
  <c r="H62" s="1"/>
  <c r="H6" s="1"/>
  <c r="F13" i="1"/>
  <c r="F40" s="1"/>
  <c r="F48" s="1"/>
  <c r="F50" s="1"/>
  <c r="E59" i="2" s="1"/>
  <c r="F58" s="1"/>
  <c r="F60" s="1"/>
  <c r="F61" s="1"/>
  <c r="F62" s="1"/>
  <c r="F6" s="1"/>
</calcChain>
</file>

<file path=xl/sharedStrings.xml><?xml version="1.0" encoding="utf-8"?>
<sst xmlns="http://schemas.openxmlformats.org/spreadsheetml/2006/main" count="198" uniqueCount="138">
  <si>
    <t>"첨부된 재무제표에 대한 주석 참조"</t>
    <phoneticPr fontId="3" type="noConversion"/>
  </si>
  <si>
    <t>운영차익</t>
    <phoneticPr fontId="3" type="noConversion"/>
  </si>
  <si>
    <t>Ⅷ.</t>
    <phoneticPr fontId="3" type="noConversion"/>
  </si>
  <si>
    <t xml:space="preserve"> </t>
    <phoneticPr fontId="3" type="noConversion"/>
  </si>
  <si>
    <t>법인세등(주석 2,9)</t>
    <phoneticPr fontId="3" type="noConversion"/>
  </si>
  <si>
    <t>Ⅶ.</t>
    <phoneticPr fontId="3" type="noConversion"/>
  </si>
  <si>
    <t>법인세차감전운영차익</t>
    <phoneticPr fontId="3" type="noConversion"/>
  </si>
  <si>
    <t>Ⅵ.</t>
    <phoneticPr fontId="3" type="noConversion"/>
  </si>
  <si>
    <t>이자반납손실</t>
    <phoneticPr fontId="3" type="noConversion"/>
  </si>
  <si>
    <t>2</t>
    <phoneticPr fontId="3" type="noConversion"/>
  </si>
  <si>
    <t>잡손실</t>
    <phoneticPr fontId="3" type="noConversion"/>
  </si>
  <si>
    <t>1</t>
    <phoneticPr fontId="3" type="noConversion"/>
  </si>
  <si>
    <t>영업외비용</t>
    <phoneticPr fontId="3" type="noConversion"/>
  </si>
  <si>
    <t>V.</t>
    <phoneticPr fontId="3" type="noConversion"/>
  </si>
  <si>
    <t>잡이익</t>
    <phoneticPr fontId="3" type="noConversion"/>
  </si>
  <si>
    <t>3.</t>
  </si>
  <si>
    <t>퇴직급여충당부채환입(주석 6)</t>
    <phoneticPr fontId="3" type="noConversion"/>
  </si>
  <si>
    <t>2.</t>
  </si>
  <si>
    <t>이자수익</t>
    <phoneticPr fontId="3" type="noConversion"/>
  </si>
  <si>
    <t>1.</t>
    <phoneticPr fontId="3" type="noConversion"/>
  </si>
  <si>
    <t>영업외수익</t>
    <phoneticPr fontId="3" type="noConversion"/>
  </si>
  <si>
    <t>Ⅳ.</t>
    <phoneticPr fontId="3" type="noConversion"/>
  </si>
  <si>
    <t>영업이익</t>
    <phoneticPr fontId="3" type="noConversion"/>
  </si>
  <si>
    <t>Ⅲ.</t>
    <phoneticPr fontId="3" type="noConversion"/>
  </si>
  <si>
    <t>기념품판매비용</t>
    <phoneticPr fontId="3" type="noConversion"/>
  </si>
  <si>
    <t>25.</t>
  </si>
  <si>
    <t xml:space="preserve">제    8(전)    기 </t>
    <phoneticPr fontId="3" type="noConversion"/>
  </si>
  <si>
    <t xml:space="preserve">제    9(당)    기 </t>
    <phoneticPr fontId="3" type="noConversion"/>
  </si>
  <si>
    <t>과                     목</t>
    <phoneticPr fontId="3" type="noConversion"/>
  </si>
  <si>
    <t>대손상각비</t>
    <phoneticPr fontId="3" type="noConversion"/>
  </si>
  <si>
    <t>24.</t>
  </si>
  <si>
    <t>감가상각비</t>
    <phoneticPr fontId="3" type="noConversion"/>
  </si>
  <si>
    <t>23.</t>
  </si>
  <si>
    <t>지원금</t>
    <phoneticPr fontId="3" type="noConversion"/>
  </si>
  <si>
    <t>22.</t>
  </si>
  <si>
    <t>용역비</t>
    <phoneticPr fontId="3" type="noConversion"/>
  </si>
  <si>
    <t>21.</t>
  </si>
  <si>
    <t>광고선전비</t>
    <phoneticPr fontId="3" type="noConversion"/>
  </si>
  <si>
    <t>20.</t>
  </si>
  <si>
    <t>지급수수료</t>
    <phoneticPr fontId="3" type="noConversion"/>
  </si>
  <si>
    <t>19.</t>
  </si>
  <si>
    <t>소모품비</t>
    <phoneticPr fontId="3" type="noConversion"/>
  </si>
  <si>
    <t>18.</t>
  </si>
  <si>
    <t>사무용품비</t>
    <phoneticPr fontId="3" type="noConversion"/>
  </si>
  <si>
    <t>17.</t>
  </si>
  <si>
    <t>회의비</t>
    <phoneticPr fontId="3" type="noConversion"/>
  </si>
  <si>
    <t>16.</t>
  </si>
  <si>
    <t>도서인쇄비</t>
    <phoneticPr fontId="3" type="noConversion"/>
  </si>
  <si>
    <t>15.</t>
  </si>
  <si>
    <t>교육훈련비</t>
    <phoneticPr fontId="3" type="noConversion"/>
  </si>
  <si>
    <t>14.</t>
  </si>
  <si>
    <t>차량유지비</t>
    <phoneticPr fontId="3" type="noConversion"/>
  </si>
  <si>
    <t>13.</t>
  </si>
  <si>
    <t>보험료</t>
    <phoneticPr fontId="3" type="noConversion"/>
  </si>
  <si>
    <t>12.</t>
  </si>
  <si>
    <t>수선비</t>
    <phoneticPr fontId="3" type="noConversion"/>
  </si>
  <si>
    <t>11.</t>
  </si>
  <si>
    <t>지급임차료</t>
    <phoneticPr fontId="3" type="noConversion"/>
  </si>
  <si>
    <t>10.</t>
  </si>
  <si>
    <t>세금과공과</t>
    <phoneticPr fontId="3" type="noConversion"/>
  </si>
  <si>
    <t>9.</t>
  </si>
  <si>
    <t>수도광열비</t>
    <phoneticPr fontId="3" type="noConversion"/>
  </si>
  <si>
    <t>8.</t>
  </si>
  <si>
    <t>통신비</t>
    <phoneticPr fontId="3" type="noConversion"/>
  </si>
  <si>
    <t>7.</t>
  </si>
  <si>
    <t>여비교통비</t>
    <phoneticPr fontId="3" type="noConversion"/>
  </si>
  <si>
    <t>6.</t>
  </si>
  <si>
    <t>복리후생비</t>
    <phoneticPr fontId="3" type="noConversion"/>
  </si>
  <si>
    <t>5.</t>
  </si>
  <si>
    <t>퇴직급여</t>
    <phoneticPr fontId="3" type="noConversion"/>
  </si>
  <si>
    <t>4.</t>
  </si>
  <si>
    <t>잡급</t>
    <phoneticPr fontId="3" type="noConversion"/>
  </si>
  <si>
    <t>제수당</t>
    <phoneticPr fontId="3" type="noConversion"/>
  </si>
  <si>
    <t>직원급여</t>
    <phoneticPr fontId="3" type="noConversion"/>
  </si>
  <si>
    <t>영업비용</t>
    <phoneticPr fontId="3" type="noConversion"/>
  </si>
  <si>
    <t>Ⅱ.</t>
    <phoneticPr fontId="3" type="noConversion"/>
  </si>
  <si>
    <t>수익사업</t>
    <phoneticPr fontId="3" type="noConversion"/>
  </si>
  <si>
    <t>국도비수입</t>
    <phoneticPr fontId="3" type="noConversion"/>
  </si>
  <si>
    <t>시비수입</t>
    <phoneticPr fontId="3" type="noConversion"/>
  </si>
  <si>
    <t>영업수입</t>
    <phoneticPr fontId="3" type="noConversion"/>
  </si>
  <si>
    <t>Ⅰ.</t>
    <phoneticPr fontId="3" type="noConversion"/>
  </si>
  <si>
    <t>제 8(전) 기 2011년 1월 1일부터   2011년 12월 31일까지</t>
    <phoneticPr fontId="3" type="noConversion"/>
  </si>
  <si>
    <t>제 9(당) 기 2012년 1월 1일부터   2012년 12월 31일까지</t>
    <phoneticPr fontId="3" type="noConversion"/>
  </si>
  <si>
    <t>운 영 성 과 표</t>
    <phoneticPr fontId="3" type="noConversion"/>
  </si>
  <si>
    <t>"첨부된 재무제표에 대한 주석 참조"</t>
    <phoneticPr fontId="3" type="noConversion"/>
  </si>
  <si>
    <t>부채와 자본총계</t>
    <phoneticPr fontId="3" type="noConversion"/>
  </si>
  <si>
    <t>자 본 총 계</t>
    <phoneticPr fontId="3" type="noConversion"/>
  </si>
  <si>
    <t>처분전보통재산</t>
    <phoneticPr fontId="3" type="noConversion"/>
  </si>
  <si>
    <t xml:space="preserve">                   </t>
  </si>
  <si>
    <t>보통재산</t>
    <phoneticPr fontId="3" type="noConversion"/>
  </si>
  <si>
    <t>출연금</t>
    <phoneticPr fontId="3" type="noConversion"/>
  </si>
  <si>
    <t>기본재산(주석 2,8)</t>
    <phoneticPr fontId="3" type="noConversion"/>
  </si>
  <si>
    <t>I.</t>
    <phoneticPr fontId="3" type="noConversion"/>
  </si>
  <si>
    <t>자     본</t>
    <phoneticPr fontId="3" type="noConversion"/>
  </si>
  <si>
    <t>부 채 총 계</t>
    <phoneticPr fontId="3" type="noConversion"/>
  </si>
  <si>
    <t>퇴직급여충당부채(주석 2,6)</t>
    <phoneticPr fontId="3" type="noConversion"/>
  </si>
  <si>
    <t>임대보증금</t>
    <phoneticPr fontId="3" type="noConversion"/>
  </si>
  <si>
    <t>비유동부채</t>
    <phoneticPr fontId="3" type="noConversion"/>
  </si>
  <si>
    <t>미집행예산</t>
    <phoneticPr fontId="3" type="noConversion"/>
  </si>
  <si>
    <t>선수금</t>
    <phoneticPr fontId="3" type="noConversion"/>
  </si>
  <si>
    <t>선수수익</t>
    <phoneticPr fontId="3" type="noConversion"/>
  </si>
  <si>
    <t>예수금</t>
    <phoneticPr fontId="3" type="noConversion"/>
  </si>
  <si>
    <t>미지급금</t>
    <phoneticPr fontId="3" type="noConversion"/>
  </si>
  <si>
    <t>유동부채</t>
  </si>
  <si>
    <r>
      <t xml:space="preserve">부     채 </t>
    </r>
    <r>
      <rPr>
        <sz val="10"/>
        <rFont val="바탕"/>
        <family val="1"/>
        <charset val="129"/>
      </rPr>
      <t/>
    </r>
    <phoneticPr fontId="3" type="noConversion"/>
  </si>
  <si>
    <t>자 산 총 계</t>
    <phoneticPr fontId="3" type="noConversion"/>
  </si>
  <si>
    <t>기타보증금</t>
    <phoneticPr fontId="3" type="noConversion"/>
  </si>
  <si>
    <t>보조금</t>
    <phoneticPr fontId="3" type="noConversion"/>
  </si>
  <si>
    <t>임차보증금(주석 2,7)</t>
    <phoneticPr fontId="3" type="noConversion"/>
  </si>
  <si>
    <t>기타비유동자산</t>
    <phoneticPr fontId="3" type="noConversion"/>
  </si>
  <si>
    <t>(3)</t>
    <phoneticPr fontId="3" type="noConversion"/>
  </si>
  <si>
    <t>감가상각누계액</t>
    <phoneticPr fontId="3" type="noConversion"/>
  </si>
  <si>
    <t>재단운영시스템</t>
    <phoneticPr fontId="3" type="noConversion"/>
  </si>
  <si>
    <t>시설장치</t>
    <phoneticPr fontId="3" type="noConversion"/>
  </si>
  <si>
    <t>3.</t>
    <phoneticPr fontId="3" type="noConversion"/>
  </si>
  <si>
    <t>비품</t>
    <phoneticPr fontId="3" type="noConversion"/>
  </si>
  <si>
    <t>차량운반구</t>
    <phoneticPr fontId="3" type="noConversion"/>
  </si>
  <si>
    <t>유형자산(주석 2,5,7)</t>
    <phoneticPr fontId="3" type="noConversion"/>
  </si>
  <si>
    <t>(2)</t>
    <phoneticPr fontId="3" type="noConversion"/>
  </si>
  <si>
    <t>매도가능증권(주석 2,4,7)</t>
    <phoneticPr fontId="3" type="noConversion"/>
  </si>
  <si>
    <t>장기금융상품(주석 3)</t>
    <phoneticPr fontId="3" type="noConversion"/>
  </si>
  <si>
    <t>투자자산</t>
    <phoneticPr fontId="3" type="noConversion"/>
  </si>
  <si>
    <t>(1)</t>
    <phoneticPr fontId="3" type="noConversion"/>
  </si>
  <si>
    <t>비유동자산</t>
    <phoneticPr fontId="3" type="noConversion"/>
  </si>
  <si>
    <t>상품</t>
    <phoneticPr fontId="3" type="noConversion"/>
  </si>
  <si>
    <t>재고자산(주석 2)</t>
    <phoneticPr fontId="3" type="noConversion"/>
  </si>
  <si>
    <t>선급법인세</t>
    <phoneticPr fontId="3" type="noConversion"/>
  </si>
  <si>
    <t>미수금</t>
    <phoneticPr fontId="3" type="noConversion"/>
  </si>
  <si>
    <t>대손충당금(주석 2)</t>
    <phoneticPr fontId="3" type="noConversion"/>
  </si>
  <si>
    <t>매출채권</t>
    <phoneticPr fontId="3" type="noConversion"/>
  </si>
  <si>
    <t>현금및현금성자산(주석 2,3)</t>
    <phoneticPr fontId="3" type="noConversion"/>
  </si>
  <si>
    <t>당좌자산</t>
  </si>
  <si>
    <t>유동자산</t>
  </si>
  <si>
    <t>자     산</t>
    <phoneticPr fontId="3" type="noConversion"/>
  </si>
  <si>
    <t>재단법인고양지식정보산업진흥원</t>
    <phoneticPr fontId="3" type="noConversion"/>
  </si>
  <si>
    <t>제 8(전) 기  2011년 12월 31일 현재</t>
    <phoneticPr fontId="3" type="noConversion"/>
  </si>
  <si>
    <t>제 9(당) 기  2012년 12월 31일 현재</t>
    <phoneticPr fontId="3" type="noConversion"/>
  </si>
  <si>
    <t>재 무 상 태 표</t>
    <phoneticPr fontId="3" type="noConversion"/>
  </si>
</sst>
</file>

<file path=xl/styles.xml><?xml version="1.0" encoding="utf-8"?>
<styleSheet xmlns="http://schemas.openxmlformats.org/spreadsheetml/2006/main">
  <numFmts count="14">
    <numFmt numFmtId="41" formatCode="_-* #,##0_-;\-* #,##0_-;_-* &quot;-&quot;_-;_-@_-"/>
    <numFmt numFmtId="176" formatCode="#,##0_);\(#,##0\)"/>
    <numFmt numFmtId="177" formatCode="#,##0;\(#,##0\);&quot;- &quot;"/>
    <numFmt numFmtId="178" formatCode="#,###_0;&quot;(&quot;&quot;-&quot;&quot;)&quot;#,###_0"/>
    <numFmt numFmtId="179" formatCode="#,##0;\-#,##0;&quot;       &quot;"/>
    <numFmt numFmtId="180" formatCode="_ * #,##0_ ;_ * \-#,##0_ ;_ * &quot;-&quot;_ ;_ @_ "/>
    <numFmt numFmtId="181" formatCode="#,##0.00_ "/>
    <numFmt numFmtId="182" formatCode="_-* #,##0\ &quot;F&quot;_-;\-* #,##0\ &quot;F&quot;_-;_-* &quot;-&quot;\ &quot;F&quot;_-;_-@_-"/>
    <numFmt numFmtId="183" formatCode="_ * #,##0.00_ ;_ * \-#,##0.00_ ;_ * &quot;-&quot;??_ ;_ @_ "/>
    <numFmt numFmtId="184" formatCode="#,##0.00&quot; $&quot;;[Red]\-#,##0.00&quot; $&quot;"/>
    <numFmt numFmtId="185" formatCode="d\.mmm\.yy"/>
    <numFmt numFmtId="186" formatCode="0&quot;세&quot;"/>
    <numFmt numFmtId="187" formatCode="_(&quot;$&quot;* #,##0_);_(&quot;$&quot;* \(#,##0\);_(&quot;$&quot;* &quot;-&quot;_);_(@_)"/>
    <numFmt numFmtId="188" formatCode="#,##0.00;[Red]#,##0.00"/>
  </numFmts>
  <fonts count="25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sz val="16"/>
      <name val="맑은 고딕"/>
      <family val="3"/>
      <charset val="129"/>
    </font>
    <font>
      <u/>
      <sz val="16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바탕"/>
      <family val="1"/>
      <charset val="129"/>
    </font>
    <font>
      <sz val="12"/>
      <name val="바탕체"/>
      <family val="1"/>
      <charset val="129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sz val="10"/>
      <name val="돋움체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0"/>
      <name val="Arial"/>
      <family val="2"/>
    </font>
    <font>
      <sz val="10"/>
      <name val="바탕체"/>
      <family val="1"/>
      <charset val="129"/>
    </font>
    <font>
      <b/>
      <sz val="10"/>
      <name val="Helv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41" fontId="1" fillId="0" borderId="0" applyFont="0" applyFill="0" applyBorder="0" applyAlignment="0" applyProtection="0"/>
    <xf numFmtId="0" fontId="8" fillId="0" borderId="0"/>
    <xf numFmtId="9" fontId="9" fillId="2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0" fontId="10" fillId="0" borderId="0"/>
    <xf numFmtId="41" fontId="11" fillId="0" borderId="0" applyFont="0" applyFill="0" applyBorder="0" applyAlignment="0" applyProtection="0"/>
    <xf numFmtId="0" fontId="12" fillId="0" borderId="0">
      <alignment vertical="center"/>
    </xf>
    <xf numFmtId="3" fontId="13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9" fillId="2" borderId="0" applyFill="0" applyBorder="0" applyProtection="0">
      <alignment horizontal="right"/>
    </xf>
    <xf numFmtId="182" fontId="1" fillId="0" borderId="0" applyFont="0" applyFill="0" applyBorder="0" applyAlignment="0" applyProtection="0"/>
    <xf numFmtId="0" fontId="11" fillId="0" borderId="0"/>
    <xf numFmtId="3" fontId="15" fillId="0" borderId="0"/>
    <xf numFmtId="0" fontId="16" fillId="0" borderId="0"/>
    <xf numFmtId="180" fontId="14" fillId="0" borderId="0" applyFont="0" applyFill="0" applyBorder="0" applyAlignment="0" applyProtection="0"/>
    <xf numFmtId="0" fontId="17" fillId="0" borderId="0"/>
    <xf numFmtId="183" fontId="14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/>
    <xf numFmtId="0" fontId="17" fillId="0" borderId="0"/>
    <xf numFmtId="38" fontId="18" fillId="3" borderId="0" applyNumberFormat="0" applyBorder="0" applyAlignment="0" applyProtection="0"/>
    <xf numFmtId="0" fontId="19" fillId="0" borderId="0">
      <alignment horizontal="left"/>
    </xf>
    <xf numFmtId="0" fontId="20" fillId="0" borderId="17" applyNumberFormat="0" applyAlignment="0" applyProtection="0">
      <alignment horizontal="left" vertical="center"/>
    </xf>
    <xf numFmtId="0" fontId="20" fillId="0" borderId="13">
      <alignment horizontal="left" vertical="center"/>
    </xf>
    <xf numFmtId="10" fontId="18" fillId="4" borderId="12" applyNumberFormat="0" applyBorder="0" applyAlignment="0" applyProtection="0"/>
    <xf numFmtId="180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0" fontId="21" fillId="0" borderId="18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22" fillId="0" borderId="0"/>
    <xf numFmtId="187" fontId="14" fillId="0" borderId="0"/>
    <xf numFmtId="0" fontId="14" fillId="0" borderId="0"/>
    <xf numFmtId="0" fontId="17" fillId="0" borderId="0" applyFont="0" applyFill="0" applyBorder="0" applyAlignment="0" applyProtection="0">
      <alignment horizontal="centerContinuous"/>
    </xf>
    <xf numFmtId="0" fontId="17" fillId="0" borderId="0" applyFont="0" applyFill="0" applyBorder="0" applyAlignment="0" applyProtection="0">
      <alignment horizontal="centerContinuous"/>
    </xf>
    <xf numFmtId="0" fontId="17" fillId="0" borderId="0" applyFont="0" applyFill="0" applyBorder="0" applyAlignment="0" applyProtection="0">
      <alignment horizontal="centerContinuous"/>
    </xf>
    <xf numFmtId="188" fontId="8" fillId="0" borderId="0" applyFont="0" applyFill="0" applyBorder="0" applyAlignment="0" applyProtection="0">
      <alignment horizontal="centerContinuous"/>
    </xf>
    <xf numFmtId="10" fontId="14" fillId="0" borderId="0" applyFont="0" applyFill="0" applyBorder="0" applyAlignment="0" applyProtection="0"/>
    <xf numFmtId="0" fontId="21" fillId="0" borderId="0"/>
    <xf numFmtId="0" fontId="23" fillId="0" borderId="0" applyFill="0" applyBorder="0" applyProtection="0">
      <alignment horizontal="centerContinuous" vertical="center"/>
    </xf>
    <xf numFmtId="0" fontId="24" fillId="2" borderId="0" applyFill="0" applyBorder="0" applyProtection="0">
      <alignment horizontal="center" vertical="center"/>
    </xf>
  </cellStyleXfs>
  <cellXfs count="72">
    <xf numFmtId="0" fontId="0" fillId="0" borderId="0" xfId="0"/>
    <xf numFmtId="41" fontId="2" fillId="0" borderId="0" xfId="0" applyNumberFormat="1" applyFont="1" applyFill="1"/>
    <xf numFmtId="0" fontId="2" fillId="0" borderId="0" xfId="0" applyNumberFormat="1" applyFont="1" applyFill="1"/>
    <xf numFmtId="41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41" fontId="2" fillId="0" borderId="1" xfId="0" applyNumberFormat="1" applyFont="1" applyFill="1" applyBorder="1" applyAlignment="1">
      <alignment horizontal="centerContinuous"/>
    </xf>
    <xf numFmtId="176" fontId="2" fillId="0" borderId="2" xfId="0" applyNumberFormat="1" applyFont="1" applyFill="1" applyBorder="1" applyAlignment="1">
      <alignment horizontal="right"/>
    </xf>
    <xf numFmtId="176" fontId="2" fillId="0" borderId="3" xfId="0" applyNumberFormat="1" applyFont="1" applyFill="1" applyBorder="1" applyAlignment="1">
      <alignment horizontal="right"/>
    </xf>
    <xf numFmtId="0" fontId="2" fillId="0" borderId="2" xfId="0" applyNumberFormat="1" applyFont="1" applyFill="1" applyBorder="1"/>
    <xf numFmtId="0" fontId="2" fillId="0" borderId="4" xfId="0" applyNumberFormat="1" applyFont="1" applyFill="1" applyBorder="1"/>
    <xf numFmtId="0" fontId="2" fillId="0" borderId="5" xfId="0" applyNumberFormat="1" applyFont="1" applyFill="1" applyBorder="1" applyAlignment="1">
      <alignment horizontal="right"/>
    </xf>
    <xf numFmtId="176" fontId="2" fillId="0" borderId="6" xfId="0" applyNumberFormat="1" applyFont="1" applyFill="1" applyBorder="1" applyAlignment="1">
      <alignment horizontal="right"/>
    </xf>
    <xf numFmtId="176" fontId="2" fillId="0" borderId="7" xfId="0" applyNumberFormat="1" applyFont="1" applyFill="1" applyBorder="1" applyAlignment="1">
      <alignment horizontal="right"/>
    </xf>
    <xf numFmtId="0" fontId="2" fillId="0" borderId="8" xfId="0" applyNumberFormat="1" applyFont="1" applyFill="1" applyBorder="1"/>
    <xf numFmtId="0" fontId="2" fillId="0" borderId="0" xfId="0" applyNumberFormat="1" applyFont="1" applyFill="1" applyBorder="1" applyAlignment="1">
      <alignment horizontal="left"/>
    </xf>
    <xf numFmtId="0" fontId="2" fillId="0" borderId="0" xfId="0" quotePrefix="1" applyNumberFormat="1" applyFont="1" applyBorder="1" applyAlignment="1">
      <alignment horizontal="left"/>
    </xf>
    <xf numFmtId="0" fontId="2" fillId="0" borderId="9" xfId="0" applyNumberFormat="1" applyFont="1" applyFill="1" applyBorder="1" applyAlignment="1">
      <alignment horizontal="right"/>
    </xf>
    <xf numFmtId="41" fontId="2" fillId="0" borderId="7" xfId="1" applyNumberFormat="1" applyFont="1" applyFill="1" applyBorder="1" applyAlignment="1">
      <alignment horizontal="right"/>
    </xf>
    <xf numFmtId="176" fontId="2" fillId="0" borderId="8" xfId="0" applyNumberFormat="1" applyFont="1" applyFill="1" applyBorder="1" applyAlignment="1">
      <alignment horizontal="right"/>
    </xf>
    <xf numFmtId="176" fontId="2" fillId="0" borderId="3" xfId="1" applyNumberFormat="1" applyFont="1" applyBorder="1"/>
    <xf numFmtId="0" fontId="2" fillId="0" borderId="0" xfId="0" applyNumberFormat="1" applyFont="1" applyBorder="1"/>
    <xf numFmtId="0" fontId="2" fillId="0" borderId="0" xfId="0" quotePrefix="1" applyNumberFormat="1" applyFont="1" applyBorder="1" applyAlignment="1">
      <alignment horizontal="right"/>
    </xf>
    <xf numFmtId="176" fontId="2" fillId="0" borderId="8" xfId="1" applyNumberFormat="1" applyFont="1" applyBorder="1"/>
    <xf numFmtId="177" fontId="2" fillId="0" borderId="7" xfId="1" applyNumberFormat="1" applyFont="1" applyFill="1" applyBorder="1"/>
    <xf numFmtId="176" fontId="2" fillId="0" borderId="7" xfId="1" applyNumberFormat="1" applyFont="1" applyFill="1" applyBorder="1" applyAlignment="1">
      <alignment horizontal="right"/>
    </xf>
    <xf numFmtId="176" fontId="2" fillId="0" borderId="8" xfId="1" applyNumberFormat="1" applyFont="1" applyFill="1" applyBorder="1" applyAlignment="1">
      <alignment horizontal="right"/>
    </xf>
    <xf numFmtId="41" fontId="2" fillId="0" borderId="0" xfId="0" quotePrefix="1" applyNumberFormat="1" applyFont="1" applyFill="1"/>
    <xf numFmtId="0" fontId="2" fillId="0" borderId="0" xfId="0" applyNumberFormat="1" applyFont="1" applyFill="1" applyBorder="1"/>
    <xf numFmtId="176" fontId="2" fillId="0" borderId="3" xfId="1" applyNumberFormat="1" applyFont="1" applyFill="1" applyBorder="1" applyAlignment="1">
      <alignment horizontal="right"/>
    </xf>
    <xf numFmtId="0" fontId="2" fillId="0" borderId="9" xfId="0" applyNumberFormat="1" applyFont="1" applyFill="1" applyBorder="1"/>
    <xf numFmtId="0" fontId="2" fillId="0" borderId="10" xfId="0" applyNumberFormat="1" applyFont="1" applyFill="1" applyBorder="1" applyAlignment="1">
      <alignment horizontal="centerContinuous" vertical="center"/>
    </xf>
    <xf numFmtId="0" fontId="2" fillId="0" borderId="11" xfId="0" applyNumberFormat="1" applyFont="1" applyFill="1" applyBorder="1" applyAlignment="1">
      <alignment horizontal="centerContinuous" vertical="center"/>
    </xf>
    <xf numFmtId="0" fontId="2" fillId="0" borderId="12" xfId="0" applyNumberFormat="1" applyFont="1" applyFill="1" applyBorder="1" applyAlignment="1">
      <alignment horizontal="centerContinuous" vertical="center"/>
    </xf>
    <xf numFmtId="0" fontId="2" fillId="0" borderId="13" xfId="0" applyNumberFormat="1" applyFont="1" applyFill="1" applyBorder="1" applyAlignment="1">
      <alignment horizontal="centerContinuous" vertical="center"/>
    </xf>
    <xf numFmtId="0" fontId="2" fillId="0" borderId="9" xfId="0" quotePrefix="1" applyNumberFormat="1" applyFont="1" applyBorder="1" applyAlignment="1">
      <alignment horizontal="left"/>
    </xf>
    <xf numFmtId="176" fontId="2" fillId="0" borderId="7" xfId="1" applyNumberFormat="1" applyFont="1" applyFill="1" applyBorder="1"/>
    <xf numFmtId="41" fontId="2" fillId="0" borderId="0" xfId="0" applyNumberFormat="1" applyFont="1" applyFill="1" applyBorder="1"/>
    <xf numFmtId="41" fontId="2" fillId="0" borderId="0" xfId="0" applyNumberFormat="1" applyFont="1" applyFill="1" applyBorder="1" applyAlignment="1">
      <alignment horizontal="centerContinuous"/>
    </xf>
    <xf numFmtId="0" fontId="2" fillId="0" borderId="0" xfId="0" applyNumberFormat="1" applyFont="1" applyFill="1" applyAlignment="1">
      <alignment horizontal="centerContinuous"/>
    </xf>
    <xf numFmtId="0" fontId="2" fillId="0" borderId="0" xfId="0" applyNumberFormat="1" applyFont="1" applyFill="1" applyBorder="1" applyAlignment="1">
      <alignment horizontal="centerContinuous"/>
    </xf>
    <xf numFmtId="0" fontId="2" fillId="0" borderId="7" xfId="0" applyNumberFormat="1" applyFont="1" applyFill="1" applyBorder="1" applyAlignment="1">
      <alignment horizontal="centerContinuous"/>
    </xf>
    <xf numFmtId="0" fontId="4" fillId="0" borderId="0" xfId="0" applyNumberFormat="1" applyFont="1" applyFill="1" applyBorder="1" applyAlignment="1">
      <alignment horizontal="centerContinuous"/>
    </xf>
    <xf numFmtId="0" fontId="4" fillId="0" borderId="0" xfId="0" applyNumberFormat="1" applyFont="1" applyFill="1" applyAlignment="1">
      <alignment horizontal="centerContinuous"/>
    </xf>
    <xf numFmtId="0" fontId="5" fillId="0" borderId="0" xfId="0" applyNumberFormat="1" applyFont="1" applyFill="1" applyAlignment="1">
      <alignment horizontal="centerContinuous"/>
    </xf>
    <xf numFmtId="41" fontId="2" fillId="0" borderId="0" xfId="0" applyNumberFormat="1" applyFont="1" applyFill="1" applyAlignment="1">
      <alignment horizontal="centerContinuous"/>
    </xf>
    <xf numFmtId="41" fontId="2" fillId="0" borderId="7" xfId="0" applyNumberFormat="1" applyFont="1" applyFill="1" applyBorder="1" applyAlignment="1">
      <alignment horizontal="centerContinuous"/>
    </xf>
    <xf numFmtId="178" fontId="2" fillId="0" borderId="3" xfId="1" applyNumberFormat="1" applyFont="1" applyFill="1" applyBorder="1" applyAlignment="1">
      <alignment horizontal="right"/>
    </xf>
    <xf numFmtId="41" fontId="2" fillId="0" borderId="3" xfId="0" applyNumberFormat="1" applyFont="1" applyFill="1" applyBorder="1" applyAlignment="1">
      <alignment horizontal="right"/>
    </xf>
    <xf numFmtId="0" fontId="2" fillId="0" borderId="5" xfId="0" applyNumberFormat="1" applyFont="1" applyFill="1" applyBorder="1"/>
    <xf numFmtId="177" fontId="2" fillId="0" borderId="6" xfId="1" applyNumberFormat="1" applyFont="1" applyFill="1" applyBorder="1" applyAlignment="1">
      <alignment horizontal="right"/>
    </xf>
    <xf numFmtId="177" fontId="2" fillId="0" borderId="7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left" indent="1"/>
    </xf>
    <xf numFmtId="177" fontId="2" fillId="0" borderId="10" xfId="0" applyNumberFormat="1" applyFont="1" applyFill="1" applyBorder="1" applyAlignment="1">
      <alignment horizontal="right"/>
    </xf>
    <xf numFmtId="0" fontId="2" fillId="0" borderId="8" xfId="0" applyNumberFormat="1" applyFont="1" applyFill="1" applyBorder="1" applyAlignment="1">
      <alignment wrapText="1"/>
    </xf>
    <xf numFmtId="177" fontId="2" fillId="0" borderId="8" xfId="1" applyNumberFormat="1" applyFont="1" applyBorder="1"/>
    <xf numFmtId="0" fontId="2" fillId="0" borderId="9" xfId="0" applyNumberFormat="1" applyFont="1" applyBorder="1" applyAlignment="1">
      <alignment horizontal="right"/>
    </xf>
    <xf numFmtId="177" fontId="2" fillId="0" borderId="8" xfId="0" applyNumberFormat="1" applyFont="1" applyFill="1" applyBorder="1" applyAlignment="1">
      <alignment horizontal="right"/>
    </xf>
    <xf numFmtId="177" fontId="6" fillId="0" borderId="7" xfId="1" applyNumberFormat="1" applyFont="1" applyFill="1" applyBorder="1"/>
    <xf numFmtId="177" fontId="2" fillId="0" borderId="8" xfId="1" applyNumberFormat="1" applyFont="1" applyFill="1" applyBorder="1" applyAlignment="1">
      <alignment horizontal="right"/>
    </xf>
    <xf numFmtId="0" fontId="2" fillId="0" borderId="9" xfId="0" applyNumberFormat="1" applyFont="1" applyFill="1" applyBorder="1" applyAlignment="1">
      <alignment horizontal="left" indent="1"/>
    </xf>
    <xf numFmtId="177" fontId="2" fillId="0" borderId="10" xfId="1" applyNumberFormat="1" applyFont="1" applyFill="1" applyBorder="1" applyAlignment="1">
      <alignment horizontal="right"/>
    </xf>
    <xf numFmtId="177" fontId="2" fillId="0" borderId="7" xfId="1" applyNumberFormat="1" applyFont="1" applyBorder="1"/>
    <xf numFmtId="177" fontId="2" fillId="0" borderId="6" xfId="0" applyNumberFormat="1" applyFont="1" applyFill="1" applyBorder="1" applyAlignment="1">
      <alignment horizontal="right"/>
    </xf>
    <xf numFmtId="0" fontId="2" fillId="0" borderId="0" xfId="0" quotePrefix="1" applyNumberFormat="1" applyFont="1" applyBorder="1"/>
    <xf numFmtId="0" fontId="2" fillId="0" borderId="0" xfId="0" quotePrefix="1" applyNumberFormat="1" applyFont="1" applyFill="1" applyBorder="1"/>
    <xf numFmtId="41" fontId="2" fillId="0" borderId="8" xfId="0" applyNumberFormat="1" applyFont="1" applyFill="1" applyBorder="1" applyAlignment="1">
      <alignment horizontal="centerContinuous" vertical="center"/>
    </xf>
    <xf numFmtId="41" fontId="2" fillId="0" borderId="14" xfId="0" applyNumberFormat="1" applyFont="1" applyFill="1" applyBorder="1" applyAlignment="1">
      <alignment horizontal="centerContinuous" vertical="center"/>
    </xf>
    <xf numFmtId="0" fontId="2" fillId="0" borderId="15" xfId="0" applyNumberFormat="1" applyFont="1" applyFill="1" applyBorder="1" applyAlignment="1">
      <alignment horizontal="centerContinuous" vertical="center"/>
    </xf>
    <xf numFmtId="0" fontId="2" fillId="0" borderId="1" xfId="0" applyNumberFormat="1" applyFont="1" applyFill="1" applyBorder="1" applyAlignment="1">
      <alignment horizontal="centerContinuous" vertical="center"/>
    </xf>
    <xf numFmtId="0" fontId="2" fillId="0" borderId="16" xfId="0" applyNumberFormat="1" applyFont="1" applyFill="1" applyBorder="1" applyAlignment="1">
      <alignment horizontal="centerContinuous" vertical="center"/>
    </xf>
    <xf numFmtId="178" fontId="2" fillId="0" borderId="0" xfId="0" applyNumberFormat="1" applyFont="1" applyFill="1"/>
    <xf numFmtId="179" fontId="2" fillId="0" borderId="0" xfId="0" applyNumberFormat="1" applyFont="1" applyFill="1"/>
  </cellXfs>
  <cellStyles count="43">
    <cellStyle name="굴림체" xfId="2"/>
    <cellStyle name="백분율 [0]" xfId="3"/>
    <cellStyle name="백분율 [2]" xfId="4"/>
    <cellStyle name="뷭?_BOOKSHIP" xfId="5"/>
    <cellStyle name="쉼표 [0]" xfId="1" builtinId="6"/>
    <cellStyle name="쉼표 [0] 2" xfId="6"/>
    <cellStyle name="유1" xfId="7"/>
    <cellStyle name="자리수0" xfId="8"/>
    <cellStyle name="콤마 [0]_10월2주 " xfId="9"/>
    <cellStyle name="콤마 [2]" xfId="10"/>
    <cellStyle name="콤마_1202" xfId="11"/>
    <cellStyle name="표준" xfId="0" builtinId="0"/>
    <cellStyle name="표준 2" xfId="12"/>
    <cellStyle name="aa" xfId="13"/>
    <cellStyle name="category" xfId="14"/>
    <cellStyle name="Comma [0]_ SG&amp;A Bridge " xfId="15"/>
    <cellStyle name="comma zerodec" xfId="16"/>
    <cellStyle name="Comma_ SG&amp;A Bridge " xfId="17"/>
    <cellStyle name="Currency [0]_ SG&amp;A Bridge " xfId="18"/>
    <cellStyle name="Currency_ SG&amp;A Bridge " xfId="19"/>
    <cellStyle name="Currency1" xfId="20"/>
    <cellStyle name="Dollar (zero dec)" xfId="21"/>
    <cellStyle name="Grey" xfId="22"/>
    <cellStyle name="HEADER" xfId="23"/>
    <cellStyle name="Header1" xfId="24"/>
    <cellStyle name="Header2" xfId="25"/>
    <cellStyle name="Input [yellow]" xfId="26"/>
    <cellStyle name="Milliers [0]_Arabian Spec" xfId="27"/>
    <cellStyle name="Milliers_Arabian Spec" xfId="28"/>
    <cellStyle name="Model" xfId="29"/>
    <cellStyle name="Mon?aire [0]_Arabian Spec" xfId="30"/>
    <cellStyle name="Mon?aire_Arabian Spec" xfId="31"/>
    <cellStyle name="no dec" xfId="32"/>
    <cellStyle name="Normal - Style1" xfId="33"/>
    <cellStyle name="Normal_ SG&amp;A Bridge " xfId="34"/>
    <cellStyle name="Normal1" xfId="35"/>
    <cellStyle name="Normal2" xfId="36"/>
    <cellStyle name="Normal3" xfId="37"/>
    <cellStyle name="Normal4" xfId="38"/>
    <cellStyle name="Percent [2]" xfId="39"/>
    <cellStyle name="subhead" xfId="40"/>
    <cellStyle name="title [1]" xfId="41"/>
    <cellStyle name="title [2]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064;&#49688;&#51064;&#44228;/&#44048;&#49324;/&#54924;&#44228;&#44048;&#49324;/12&#45380;&#46020;%20&#54924;&#44228;&#44048;&#49324;/&#44048;&#49324;&#48372;&#44256;&#49436;/&#51116;&#47924;&#51228;&#54364;2012(draft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hanyang/registration/&#51060;&#53076;&#51064;/&#48516;&#49437;&#48372;&#44256;&#49436;%20&#48143;%20&#48516;&#49437;&#51312;&#49436;/MSOFFICE/EXCEL/&#44592;&#50629;&#44277;&#44060;/&#49340;&#49457;&#50644;&#51648;/&#48516;&#49437;&#51312;&#49436;/&#50836;&#50557;&#51116;&#479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45348;&#51060;&#53944;&#50728;%20&#48155;&#51008;%20&#54028;&#51068;/&#44048;&#49324;&#51221;&#49328;&#54364;2008-fsdraf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hanyang/registration/&#51060;&#53076;&#51064;/&#48516;&#49437;&#48372;&#44256;&#49436;%20&#48143;%20&#48516;&#49437;&#51312;&#49436;/My%20Documents/&#54532;&#47196;&#52841;&#49828;/MSOFFICE/EXCEL/LD-&#46041;&#5057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4148;&#55148;\&#49888;&#51068;&#51228;&#50557;\&#51312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hanyang/registration/&#51060;&#53076;&#51064;/&#48516;&#49437;&#48372;&#44256;&#49436;%20&#48143;%20&#48516;&#49437;&#51312;&#49436;/My%20Documents/&#54532;&#47196;&#52841;&#49828;/MSOFFICE/EXCEL/&#44537;&#46041;/&#51312;&#49436;-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hanyang/registration/&#51060;&#53076;&#51064;/&#48516;&#49437;&#48372;&#44256;&#49436;%20&#48143;%20&#48516;&#49437;&#51312;&#49436;/MSOFFICE/EXCEL/&#44592;&#50629;&#44277;&#44060;/&#49888;&#45824;&#50577;/&#48516;&#49437;&#51312;&#49436;/&#47588;&#52636;&#50896;&#4403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imh\fs_korea\APPS\EXCEL\CAAP\ABB1529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자본변동표"/>
      <sheetName val="cashflow"/>
    </sheetNames>
    <sheetDataSet>
      <sheetData sheetId="0" refreshError="1"/>
      <sheetData sheetId="1" refreshError="1"/>
      <sheetData sheetId="2">
        <row r="50">
          <cell r="H50">
            <v>2784879039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분류표지"/>
      <sheetName val="요약BS"/>
      <sheetName val="BS추정근거"/>
      <sheetName val="요약PL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WTB"/>
      <sheetName val="Sheet1"/>
    </sheetNames>
    <sheetDataSet>
      <sheetData sheetId="0" refreshError="1"/>
      <sheetData sheetId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LD-동양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표지"/>
      <sheetName val="목차"/>
      <sheetName val="회사개요"/>
      <sheetName val="등록요건검토"/>
      <sheetName val="가치산정 요약"/>
      <sheetName val="자산가치"/>
      <sheetName val="수익가치"/>
      <sheetName val="대차대조표"/>
      <sheetName val="대차대조표추정"/>
      <sheetName val="손익계산서"/>
      <sheetName val="매출액 추정"/>
      <sheetName val="제조원가명세서"/>
      <sheetName val="재료비"/>
      <sheetName val="추정제조경비"/>
      <sheetName val="제조경비추정"/>
      <sheetName val="운용리스"/>
      <sheetName val="판관집계"/>
      <sheetName val="판관비추정"/>
      <sheetName val="인건비추정"/>
      <sheetName val="급여추정집계"/>
      <sheetName val="인원추정"/>
      <sheetName val="평균급여추정"/>
      <sheetName val="급여실적"/>
      <sheetName val="퇴충배분"/>
      <sheetName val="퇴충추정"/>
      <sheetName val="감가상각비배분"/>
      <sheetName val="감가상각추정"/>
      <sheetName val="증감액추정"/>
      <sheetName val="상각율추정"/>
      <sheetName val="감가상각실적"/>
      <sheetName val="영업외수익추정"/>
      <sheetName val="영업외비용추정"/>
      <sheetName val="지급이자추정"/>
      <sheetName val="차입금집계"/>
      <sheetName val="차입금명세"/>
      <sheetName val="매출할인"/>
      <sheetName val="이연자산상각"/>
      <sheetName val="구          분           선"/>
      <sheetName val="신일월별매출"/>
      <sheetName val="매출"/>
      <sheetName val="Sheet1"/>
      <sheetName val="Sheet2"/>
      <sheetName val="Sheet3"/>
      <sheetName val="Sheet4"/>
      <sheetName val="신일매출액추정"/>
      <sheetName val="재료비1"/>
      <sheetName val="추정영업외수익"/>
      <sheetName val="제예금평잔추정"/>
      <sheetName val="추정단기지급이자"/>
      <sheetName val="단기차입평잔추정"/>
      <sheetName val="장기차입금이자"/>
      <sheetName val="매출실적"/>
      <sheetName val="추정영업외비용"/>
      <sheetName val="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분석보고"/>
      <sheetName val="상대"/>
      <sheetName val="ld-극동"/>
    </sheetNames>
    <sheetDataSet>
      <sheetData sheetId="0" refreshError="1"/>
      <sheetData sheetId="1" refreshError="1"/>
      <sheetData sheetId="2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성화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ABB15296"/>
    </sheetNames>
    <definedNames>
      <definedName name="M_F123.CashFlow_Button1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3"/>
  <sheetViews>
    <sheetView tabSelected="1" zoomScaleNormal="100" workbookViewId="0">
      <selection activeCell="C1" sqref="C1"/>
    </sheetView>
  </sheetViews>
  <sheetFormatPr defaultRowHeight="13.5"/>
  <cols>
    <col min="1" max="1" width="8.21875" customWidth="1"/>
    <col min="2" max="2" width="12.21875" bestFit="1" customWidth="1"/>
    <col min="3" max="3" width="20" bestFit="1" customWidth="1"/>
    <col min="5" max="8" width="12.109375" bestFit="1" customWidth="1"/>
  </cols>
  <sheetData>
    <row r="1" spans="1:8" s="1" customFormat="1" ht="21" customHeight="1">
      <c r="A1" s="43" t="s">
        <v>137</v>
      </c>
      <c r="B1" s="42"/>
      <c r="C1" s="42"/>
      <c r="D1" s="38"/>
      <c r="E1" s="44"/>
      <c r="F1" s="44"/>
      <c r="G1" s="44"/>
      <c r="H1" s="44"/>
    </row>
    <row r="2" spans="1:8" s="1" customFormat="1" ht="9" customHeight="1">
      <c r="A2" s="43"/>
      <c r="B2" s="42"/>
      <c r="C2" s="42"/>
      <c r="D2" s="38"/>
      <c r="E2" s="44"/>
      <c r="F2" s="44"/>
      <c r="G2" s="44"/>
      <c r="H2" s="44"/>
    </row>
    <row r="3" spans="1:8" s="1" customFormat="1" ht="18.75" customHeight="1">
      <c r="A3" s="38" t="s">
        <v>136</v>
      </c>
      <c r="B3" s="38"/>
      <c r="C3" s="38"/>
      <c r="D3" s="38"/>
      <c r="E3" s="44"/>
      <c r="F3" s="44"/>
      <c r="G3" s="44"/>
      <c r="H3" s="44"/>
    </row>
    <row r="4" spans="1:8" s="1" customFormat="1" ht="18.75" customHeight="1">
      <c r="A4" s="38" t="s">
        <v>135</v>
      </c>
      <c r="B4" s="38"/>
      <c r="C4" s="38"/>
      <c r="D4" s="38"/>
      <c r="E4" s="44"/>
      <c r="F4" s="44"/>
      <c r="G4" s="44"/>
      <c r="H4" s="44"/>
    </row>
    <row r="5" spans="1:8" s="1" customFormat="1" ht="15.75" customHeight="1">
      <c r="A5" s="2"/>
      <c r="B5" s="2"/>
      <c r="C5" s="2"/>
      <c r="D5" s="38"/>
      <c r="E5" s="44"/>
      <c r="F5" s="71"/>
      <c r="G5" s="44"/>
      <c r="H5" s="71"/>
    </row>
    <row r="6" spans="1:8" s="1" customFormat="1" ht="15" customHeight="1">
      <c r="A6" s="2" t="s">
        <v>134</v>
      </c>
      <c r="B6" s="2"/>
      <c r="C6" s="2"/>
      <c r="D6" s="2"/>
      <c r="F6" s="70">
        <f>F62</f>
        <v>0</v>
      </c>
      <c r="G6" s="71">
        <f>[1]cashflow!H50-G13</f>
        <v>0</v>
      </c>
      <c r="H6" s="70">
        <f>H62</f>
        <v>0</v>
      </c>
    </row>
    <row r="7" spans="1:8" s="1" customFormat="1" ht="6" customHeight="1">
      <c r="A7" s="2"/>
      <c r="B7" s="2"/>
      <c r="C7" s="2"/>
      <c r="D7" s="2"/>
    </row>
    <row r="8" spans="1:8" s="1" customFormat="1" ht="39.950000000000003" customHeight="1">
      <c r="A8" s="31" t="s">
        <v>28</v>
      </c>
      <c r="B8" s="33"/>
      <c r="C8" s="33"/>
      <c r="D8" s="32"/>
      <c r="E8" s="31" t="s">
        <v>27</v>
      </c>
      <c r="F8" s="30"/>
      <c r="G8" s="31" t="s">
        <v>26</v>
      </c>
      <c r="H8" s="30"/>
    </row>
    <row r="9" spans="1:8" s="1" customFormat="1" ht="5.25" customHeight="1">
      <c r="A9" s="69"/>
      <c r="B9" s="68"/>
      <c r="C9" s="68"/>
      <c r="D9" s="67"/>
      <c r="E9" s="66"/>
      <c r="F9" s="65"/>
      <c r="G9" s="66"/>
      <c r="H9" s="65"/>
    </row>
    <row r="10" spans="1:8" s="1" customFormat="1" ht="21.75" customHeight="1">
      <c r="A10" s="29"/>
      <c r="B10" s="27" t="s">
        <v>133</v>
      </c>
      <c r="C10" s="51"/>
      <c r="D10" s="13"/>
      <c r="E10" s="50"/>
      <c r="F10" s="56"/>
      <c r="G10" s="50"/>
      <c r="H10" s="56"/>
    </row>
    <row r="11" spans="1:8" s="1" customFormat="1" ht="21.75" customHeight="1">
      <c r="A11" s="34"/>
      <c r="B11" s="15" t="s">
        <v>80</v>
      </c>
      <c r="C11" s="27" t="s">
        <v>132</v>
      </c>
      <c r="D11" s="13"/>
      <c r="E11" s="50"/>
      <c r="F11" s="56">
        <f>F12+F18</f>
        <v>3015335611</v>
      </c>
      <c r="G11" s="50"/>
      <c r="H11" s="56">
        <f>H12+H18</f>
        <v>2966088629</v>
      </c>
    </row>
    <row r="12" spans="1:8" s="1" customFormat="1" ht="21.75" customHeight="1">
      <c r="A12" s="16"/>
      <c r="B12" s="64" t="s">
        <v>122</v>
      </c>
      <c r="C12" s="27" t="s">
        <v>131</v>
      </c>
      <c r="D12" s="13"/>
      <c r="E12" s="50"/>
      <c r="F12" s="56">
        <f>SUM(E13:E17)</f>
        <v>3014715876</v>
      </c>
      <c r="G12" s="50"/>
      <c r="H12" s="56">
        <f>SUM(G13:G17)</f>
        <v>2963832604</v>
      </c>
    </row>
    <row r="13" spans="1:8" s="1" customFormat="1" ht="21.75" customHeight="1">
      <c r="A13" s="16"/>
      <c r="B13" s="21" t="s">
        <v>19</v>
      </c>
      <c r="C13" s="20" t="s">
        <v>130</v>
      </c>
      <c r="D13" s="13"/>
      <c r="E13" s="23">
        <v>2647757503</v>
      </c>
      <c r="F13" s="54"/>
      <c r="G13" s="23">
        <v>2784879039</v>
      </c>
      <c r="H13" s="54"/>
    </row>
    <row r="14" spans="1:8" s="1" customFormat="1" ht="21.75" customHeight="1">
      <c r="A14" s="29"/>
      <c r="B14" s="21" t="s">
        <v>17</v>
      </c>
      <c r="C14" s="20" t="s">
        <v>129</v>
      </c>
      <c r="D14" s="13"/>
      <c r="E14" s="23">
        <v>360481638</v>
      </c>
      <c r="F14" s="54"/>
      <c r="G14" s="23">
        <v>139944255</v>
      </c>
      <c r="H14" s="54"/>
    </row>
    <row r="15" spans="1:8" s="1" customFormat="1" ht="21.75" customHeight="1">
      <c r="A15" s="29"/>
      <c r="C15" s="20" t="s">
        <v>128</v>
      </c>
      <c r="D15" s="13"/>
      <c r="E15" s="23">
        <f>-1399442-5791648</f>
        <v>-7191090</v>
      </c>
      <c r="F15" s="54"/>
      <c r="G15" s="23">
        <v>-1399442</v>
      </c>
      <c r="H15" s="54"/>
    </row>
    <row r="16" spans="1:8" s="1" customFormat="1" ht="21.75" customHeight="1">
      <c r="A16" s="29"/>
      <c r="B16" s="21" t="s">
        <v>15</v>
      </c>
      <c r="C16" s="20" t="s">
        <v>127</v>
      </c>
      <c r="D16" s="13"/>
      <c r="E16" s="23">
        <f>10363765+38500</f>
        <v>10402265</v>
      </c>
      <c r="F16" s="54" t="s">
        <v>88</v>
      </c>
      <c r="G16" s="23">
        <v>4709827</v>
      </c>
      <c r="H16" s="54" t="s">
        <v>88</v>
      </c>
    </row>
    <row r="17" spans="1:8" s="1" customFormat="1" ht="21.75" customHeight="1">
      <c r="A17" s="29"/>
      <c r="B17" s="21" t="s">
        <v>70</v>
      </c>
      <c r="C17" s="20" t="s">
        <v>126</v>
      </c>
      <c r="D17" s="13"/>
      <c r="E17" s="23">
        <v>3265560</v>
      </c>
      <c r="F17" s="54" t="s">
        <v>88</v>
      </c>
      <c r="G17" s="23">
        <v>35698925</v>
      </c>
      <c r="H17" s="54" t="s">
        <v>88</v>
      </c>
    </row>
    <row r="18" spans="1:8" s="1" customFormat="1" ht="21.75" customHeight="1">
      <c r="A18" s="16"/>
      <c r="B18" s="64" t="s">
        <v>118</v>
      </c>
      <c r="C18" s="27" t="s">
        <v>125</v>
      </c>
      <c r="D18" s="13"/>
      <c r="E18" s="50"/>
      <c r="F18" s="56">
        <f>SUM(E19:E19)</f>
        <v>619735</v>
      </c>
      <c r="G18" s="50"/>
      <c r="H18" s="56">
        <f>SUM(G19:G19)</f>
        <v>2256025</v>
      </c>
    </row>
    <row r="19" spans="1:8" s="1" customFormat="1" ht="21.75" customHeight="1">
      <c r="A19" s="29"/>
      <c r="B19" s="21" t="s">
        <v>19</v>
      </c>
      <c r="C19" s="20" t="s">
        <v>124</v>
      </c>
      <c r="D19" s="13"/>
      <c r="E19" s="23">
        <f>2256025-1636290</f>
        <v>619735</v>
      </c>
      <c r="F19" s="54"/>
      <c r="G19" s="23">
        <v>2256025</v>
      </c>
      <c r="H19" s="54"/>
    </row>
    <row r="20" spans="1:8" s="1" customFormat="1" ht="21.75" customHeight="1">
      <c r="A20" s="34"/>
      <c r="B20" s="15" t="s">
        <v>75</v>
      </c>
      <c r="C20" s="27" t="s">
        <v>123</v>
      </c>
      <c r="D20" s="13"/>
      <c r="E20" s="50"/>
      <c r="F20" s="56">
        <f>F25+F21+F37</f>
        <v>2102095574</v>
      </c>
      <c r="G20" s="50"/>
      <c r="H20" s="56">
        <f>H25+H21+H37</f>
        <v>2208173621</v>
      </c>
    </row>
    <row r="21" spans="1:8" s="1" customFormat="1" ht="21.75" customHeight="1">
      <c r="A21" s="29"/>
      <c r="B21" s="63" t="s">
        <v>122</v>
      </c>
      <c r="C21" s="20" t="s">
        <v>121</v>
      </c>
      <c r="D21" s="13"/>
      <c r="E21" s="57" t="s">
        <v>88</v>
      </c>
      <c r="F21" s="56">
        <f>SUM(E22:E24)</f>
        <v>5000000</v>
      </c>
      <c r="G21" s="57" t="s">
        <v>88</v>
      </c>
      <c r="H21" s="56">
        <f>SUM(G22:G24)</f>
        <v>5000000</v>
      </c>
    </row>
    <row r="22" spans="1:8" s="1" customFormat="1" ht="21.75" customHeight="1">
      <c r="A22" s="29"/>
      <c r="B22" s="21" t="s">
        <v>19</v>
      </c>
      <c r="C22" s="20" t="s">
        <v>120</v>
      </c>
      <c r="D22" s="13"/>
      <c r="E22" s="23">
        <v>5000000</v>
      </c>
      <c r="F22" s="56"/>
      <c r="G22" s="23">
        <v>5000000</v>
      </c>
      <c r="H22" s="56"/>
    </row>
    <row r="23" spans="1:8" s="1" customFormat="1" ht="21.75" customHeight="1">
      <c r="A23" s="29"/>
      <c r="B23" s="21" t="s">
        <v>17</v>
      </c>
      <c r="C23" s="20" t="s">
        <v>119</v>
      </c>
      <c r="D23" s="13"/>
      <c r="E23" s="23">
        <v>2000000000</v>
      </c>
      <c r="F23" s="54"/>
      <c r="G23" s="23">
        <v>2000000000</v>
      </c>
      <c r="H23" s="54"/>
    </row>
    <row r="24" spans="1:8" s="1" customFormat="1" ht="21.75" customHeight="1">
      <c r="A24" s="29"/>
      <c r="B24" s="21"/>
      <c r="C24" s="20" t="s">
        <v>107</v>
      </c>
      <c r="D24" s="13"/>
      <c r="E24" s="23">
        <v>-2000000000</v>
      </c>
      <c r="F24" s="54"/>
      <c r="G24" s="23">
        <v>-2000000000</v>
      </c>
      <c r="H24" s="54"/>
    </row>
    <row r="25" spans="1:8" s="1" customFormat="1" ht="21.75" customHeight="1">
      <c r="A25" s="16"/>
      <c r="B25" s="64" t="s">
        <v>118</v>
      </c>
      <c r="C25" s="14" t="s">
        <v>117</v>
      </c>
      <c r="D25" s="13"/>
      <c r="E25" s="50"/>
      <c r="F25" s="56">
        <f>SUM(E26:E34)</f>
        <v>11678054</v>
      </c>
      <c r="G25" s="50"/>
      <c r="H25" s="56">
        <f>SUM(G26:G34)</f>
        <v>112196101</v>
      </c>
    </row>
    <row r="26" spans="1:8" s="1" customFormat="1" ht="21.75" customHeight="1">
      <c r="A26" s="29"/>
      <c r="B26" s="21" t="s">
        <v>19</v>
      </c>
      <c r="C26" s="20" t="s">
        <v>116</v>
      </c>
      <c r="D26" s="13"/>
      <c r="E26" s="23">
        <v>37104470</v>
      </c>
      <c r="F26" s="54"/>
      <c r="G26" s="23">
        <v>37104470</v>
      </c>
      <c r="H26" s="54"/>
    </row>
    <row r="27" spans="1:8" s="1" customFormat="1" ht="21.75" customHeight="1">
      <c r="A27" s="29"/>
      <c r="B27" s="20"/>
      <c r="C27" s="20" t="s">
        <v>111</v>
      </c>
      <c r="D27" s="13"/>
      <c r="E27" s="23">
        <f>-13037558-9276118-899429</f>
        <v>-23213105</v>
      </c>
      <c r="F27" s="54"/>
      <c r="G27" s="23">
        <v>-13037558</v>
      </c>
      <c r="H27" s="54"/>
    </row>
    <row r="28" spans="1:8" s="1" customFormat="1" ht="21.75" customHeight="1">
      <c r="A28" s="29"/>
      <c r="B28" s="20"/>
      <c r="C28" s="20" t="s">
        <v>107</v>
      </c>
      <c r="D28" s="13"/>
      <c r="E28" s="23">
        <f>-13936987+3484247+899429</f>
        <v>-9553311</v>
      </c>
      <c r="F28" s="54"/>
      <c r="G28" s="23">
        <v>-13936987</v>
      </c>
      <c r="H28" s="54"/>
    </row>
    <row r="29" spans="1:8" s="1" customFormat="1" ht="21.75" customHeight="1">
      <c r="A29" s="29"/>
      <c r="B29" s="21" t="s">
        <v>17</v>
      </c>
      <c r="C29" s="20" t="s">
        <v>115</v>
      </c>
      <c r="D29" s="13"/>
      <c r="E29" s="23">
        <f>9300000+2064782892-1190753654</f>
        <v>883329238</v>
      </c>
      <c r="F29" s="54"/>
      <c r="G29" s="23">
        <v>1985803140</v>
      </c>
      <c r="H29" s="54"/>
    </row>
    <row r="30" spans="1:8" s="1" customFormat="1" ht="21.75" customHeight="1">
      <c r="A30" s="29"/>
      <c r="B30" s="20"/>
      <c r="C30" s="20" t="s">
        <v>111</v>
      </c>
      <c r="D30" s="13"/>
      <c r="E30" s="23">
        <f>-1578804182-207992546+1190753654</f>
        <v>-596043074</v>
      </c>
      <c r="F30" s="54"/>
      <c r="G30" s="23">
        <v>-1578804182</v>
      </c>
      <c r="H30" s="54"/>
    </row>
    <row r="31" spans="1:8" s="1" customFormat="1" ht="21.75" customHeight="1">
      <c r="A31" s="29"/>
      <c r="B31" s="20"/>
      <c r="C31" s="20" t="s">
        <v>107</v>
      </c>
      <c r="D31" s="13"/>
      <c r="E31" s="23">
        <f>-326938593-71644160+111296589</f>
        <v>-287286164</v>
      </c>
      <c r="F31" s="54" t="s">
        <v>3</v>
      </c>
      <c r="G31" s="23">
        <v>-326938593</v>
      </c>
      <c r="H31" s="54"/>
    </row>
    <row r="32" spans="1:8" s="1" customFormat="1" ht="21.75" customHeight="1">
      <c r="A32" s="29"/>
      <c r="B32" s="21" t="s">
        <v>114</v>
      </c>
      <c r="C32" s="20" t="s">
        <v>113</v>
      </c>
      <c r="D32" s="13"/>
      <c r="E32" s="23">
        <f>1402508767-347359636</f>
        <v>1055149131</v>
      </c>
      <c r="F32" s="54"/>
      <c r="G32" s="23">
        <v>1143859551</v>
      </c>
      <c r="H32" s="54"/>
    </row>
    <row r="33" spans="1:8" s="1" customFormat="1" ht="21.75" customHeight="1">
      <c r="A33" s="29"/>
      <c r="B33" s="2"/>
      <c r="C33" s="20" t="s">
        <v>111</v>
      </c>
      <c r="D33" s="13"/>
      <c r="E33" s="23">
        <f>-776217826-202690259+347359636</f>
        <v>-631548449</v>
      </c>
      <c r="F33" s="54"/>
      <c r="G33" s="23">
        <v>-776217826</v>
      </c>
      <c r="H33" s="54"/>
    </row>
    <row r="34" spans="1:8" s="1" customFormat="1" ht="21.75" customHeight="1">
      <c r="A34" s="29"/>
      <c r="C34" s="20" t="s">
        <v>107</v>
      </c>
      <c r="D34" s="13"/>
      <c r="E34" s="23">
        <f>-345635914-251309216+180684448</f>
        <v>-416260682</v>
      </c>
      <c r="F34" s="54"/>
      <c r="G34" s="23">
        <v>-345635914</v>
      </c>
      <c r="H34" s="54"/>
    </row>
    <row r="35" spans="1:8" s="1" customFormat="1" ht="21.75" customHeight="1">
      <c r="A35" s="29"/>
      <c r="B35" s="21" t="s">
        <v>70</v>
      </c>
      <c r="C35" s="20" t="s">
        <v>112</v>
      </c>
      <c r="D35" s="13"/>
      <c r="E35" s="23">
        <v>0</v>
      </c>
      <c r="F35" s="54"/>
      <c r="G35" s="23">
        <v>120900000</v>
      </c>
      <c r="H35" s="54"/>
    </row>
    <row r="36" spans="1:8" s="1" customFormat="1" ht="21.75" customHeight="1">
      <c r="A36" s="29"/>
      <c r="C36" s="20" t="s">
        <v>111</v>
      </c>
      <c r="D36" s="13"/>
      <c r="E36" s="23">
        <v>0</v>
      </c>
      <c r="F36" s="54"/>
      <c r="G36" s="23">
        <v>-120900000</v>
      </c>
      <c r="H36" s="54"/>
    </row>
    <row r="37" spans="1:8" s="1" customFormat="1" ht="21.75" customHeight="1">
      <c r="A37" s="29"/>
      <c r="B37" s="63" t="s">
        <v>110</v>
      </c>
      <c r="C37" s="20" t="s">
        <v>109</v>
      </c>
      <c r="D37" s="13"/>
      <c r="E37" s="23"/>
      <c r="F37" s="56">
        <f>SUM(E39:E41)</f>
        <v>2085417520</v>
      </c>
      <c r="G37" s="23"/>
      <c r="H37" s="56">
        <f>SUM(G39:G41)</f>
        <v>2090977520</v>
      </c>
    </row>
    <row r="38" spans="1:8" s="1" customFormat="1" ht="39.950000000000003" customHeight="1">
      <c r="A38" s="31" t="s">
        <v>28</v>
      </c>
      <c r="B38" s="33"/>
      <c r="C38" s="33"/>
      <c r="D38" s="32"/>
      <c r="E38" s="31" t="s">
        <v>27</v>
      </c>
      <c r="F38" s="30"/>
      <c r="G38" s="31" t="s">
        <v>26</v>
      </c>
      <c r="H38" s="30"/>
    </row>
    <row r="39" spans="1:8" s="1" customFormat="1" ht="21.75" customHeight="1">
      <c r="A39" s="29"/>
      <c r="B39" s="21" t="s">
        <v>19</v>
      </c>
      <c r="C39" s="20" t="s">
        <v>108</v>
      </c>
      <c r="D39" s="13"/>
      <c r="E39" s="23">
        <v>4535210000</v>
      </c>
      <c r="F39" s="54"/>
      <c r="G39" s="23">
        <v>2040000000</v>
      </c>
      <c r="H39" s="54"/>
    </row>
    <row r="40" spans="1:8" s="1" customFormat="1" ht="21.75" customHeight="1">
      <c r="A40" s="29"/>
      <c r="B40" s="21"/>
      <c r="C40" s="20" t="s">
        <v>107</v>
      </c>
      <c r="D40" s="13"/>
      <c r="E40" s="23">
        <v>-2495210000</v>
      </c>
      <c r="F40" s="54"/>
      <c r="G40" s="23"/>
      <c r="H40" s="54"/>
    </row>
    <row r="41" spans="1:8" s="1" customFormat="1" ht="21.75" customHeight="1">
      <c r="A41" s="29"/>
      <c r="B41" s="21" t="s">
        <v>17</v>
      </c>
      <c r="C41" s="20" t="s">
        <v>106</v>
      </c>
      <c r="D41" s="13"/>
      <c r="E41" s="23">
        <v>45417520</v>
      </c>
      <c r="F41" s="54"/>
      <c r="G41" s="23">
        <v>50977520</v>
      </c>
      <c r="H41" s="54"/>
    </row>
    <row r="42" spans="1:8" s="1" customFormat="1" ht="21.75" customHeight="1" thickBot="1">
      <c r="A42" s="29"/>
      <c r="B42" s="27" t="s">
        <v>105</v>
      </c>
      <c r="C42" s="59"/>
      <c r="D42" s="13"/>
      <c r="E42" s="50"/>
      <c r="F42" s="62">
        <f>F11+F20</f>
        <v>5117431185</v>
      </c>
      <c r="G42" s="50"/>
      <c r="H42" s="62">
        <f>H11+H20</f>
        <v>5174262250</v>
      </c>
    </row>
    <row r="43" spans="1:8" s="1" customFormat="1" ht="21.75" customHeight="1" thickTop="1">
      <c r="A43" s="29"/>
      <c r="B43" s="27" t="s">
        <v>104</v>
      </c>
      <c r="C43" s="59"/>
      <c r="D43" s="13"/>
      <c r="E43" s="50"/>
      <c r="F43" s="56"/>
      <c r="G43" s="50"/>
      <c r="H43" s="56"/>
    </row>
    <row r="44" spans="1:8" s="1" customFormat="1" ht="21.75" customHeight="1">
      <c r="A44" s="34"/>
      <c r="B44" s="15" t="s">
        <v>80</v>
      </c>
      <c r="C44" s="27" t="s">
        <v>103</v>
      </c>
      <c r="D44" s="13"/>
      <c r="E44" s="50"/>
      <c r="F44" s="56">
        <f>SUM(E45:E49)</f>
        <v>214833917</v>
      </c>
      <c r="G44" s="50"/>
      <c r="H44" s="56">
        <f>SUM(G45:G49)</f>
        <v>1031822908</v>
      </c>
    </row>
    <row r="45" spans="1:8" s="1" customFormat="1" ht="21.75" customHeight="1">
      <c r="A45" s="29"/>
      <c r="B45" s="21" t="s">
        <v>19</v>
      </c>
      <c r="C45" s="20" t="s">
        <v>102</v>
      </c>
      <c r="D45" s="13"/>
      <c r="E45" s="23">
        <f>127688675-117420</f>
        <v>127571255</v>
      </c>
      <c r="F45" s="54"/>
      <c r="G45" s="23">
        <v>144300750</v>
      </c>
      <c r="H45" s="54"/>
    </row>
    <row r="46" spans="1:8" s="1" customFormat="1" ht="21.75" customHeight="1">
      <c r="A46" s="29"/>
      <c r="B46" s="21" t="s">
        <v>17</v>
      </c>
      <c r="C46" s="20" t="s">
        <v>101</v>
      </c>
      <c r="D46" s="13"/>
      <c r="E46" s="23">
        <f>17373047-800+74817600-7536857-7068730+117420</f>
        <v>77701680</v>
      </c>
      <c r="F46" s="54"/>
      <c r="G46" s="23">
        <v>22136539</v>
      </c>
      <c r="H46" s="54"/>
    </row>
    <row r="47" spans="1:8" s="1" customFormat="1" ht="21.75" customHeight="1">
      <c r="A47" s="29"/>
      <c r="B47" s="21" t="s">
        <v>15</v>
      </c>
      <c r="C47" s="20" t="s">
        <v>100</v>
      </c>
      <c r="D47" s="13"/>
      <c r="E47" s="23">
        <v>0</v>
      </c>
      <c r="F47" s="54"/>
      <c r="G47" s="23">
        <v>8300000</v>
      </c>
      <c r="H47" s="54"/>
    </row>
    <row r="48" spans="1:8" s="1" customFormat="1" ht="21.75" customHeight="1">
      <c r="A48" s="29"/>
      <c r="B48" s="21" t="s">
        <v>70</v>
      </c>
      <c r="C48" s="20" t="s">
        <v>99</v>
      </c>
      <c r="D48" s="13"/>
      <c r="E48" s="23">
        <v>9560982</v>
      </c>
      <c r="F48" s="54"/>
      <c r="G48" s="23">
        <v>3336695</v>
      </c>
      <c r="H48" s="54"/>
    </row>
    <row r="49" spans="1:8" s="1" customFormat="1" ht="21.75" customHeight="1">
      <c r="A49" s="29"/>
      <c r="B49" s="21" t="s">
        <v>68</v>
      </c>
      <c r="C49" s="20" t="s">
        <v>98</v>
      </c>
      <c r="D49" s="13"/>
      <c r="E49" s="23">
        <v>0</v>
      </c>
      <c r="F49" s="54"/>
      <c r="G49" s="23">
        <v>853748924</v>
      </c>
      <c r="H49" s="54"/>
    </row>
    <row r="50" spans="1:8" s="1" customFormat="1" ht="21.75" customHeight="1">
      <c r="A50" s="34"/>
      <c r="B50" s="15" t="s">
        <v>75</v>
      </c>
      <c r="C50" s="27" t="s">
        <v>97</v>
      </c>
      <c r="D50" s="13"/>
      <c r="E50" s="50"/>
      <c r="F50" s="56">
        <f>SUM(E51:E52)</f>
        <v>1270277119</v>
      </c>
      <c r="G50" s="50"/>
      <c r="H50" s="56">
        <f>SUM(G51:G52)</f>
        <v>1411858676</v>
      </c>
    </row>
    <row r="51" spans="1:8" s="1" customFormat="1" ht="21.75" customHeight="1">
      <c r="A51" s="34"/>
      <c r="B51" s="21" t="s">
        <v>19</v>
      </c>
      <c r="C51" s="27" t="s">
        <v>96</v>
      </c>
      <c r="D51" s="13"/>
      <c r="E51" s="50">
        <v>1160041199</v>
      </c>
      <c r="F51" s="56"/>
      <c r="G51" s="50">
        <v>1214800256</v>
      </c>
      <c r="H51" s="56"/>
    </row>
    <row r="52" spans="1:8" s="1" customFormat="1" ht="21.75" customHeight="1">
      <c r="A52" s="16"/>
      <c r="B52" s="21" t="s">
        <v>17</v>
      </c>
      <c r="C52" s="20" t="s">
        <v>95</v>
      </c>
      <c r="D52" s="13"/>
      <c r="E52" s="23">
        <f>192784440-82548520</f>
        <v>110235920</v>
      </c>
      <c r="F52" s="61"/>
      <c r="G52" s="23">
        <v>197058420</v>
      </c>
      <c r="H52" s="61"/>
    </row>
    <row r="53" spans="1:8" s="1" customFormat="1" ht="21.75" customHeight="1">
      <c r="A53" s="29"/>
      <c r="B53" s="27" t="s">
        <v>94</v>
      </c>
      <c r="C53" s="59"/>
      <c r="D53" s="13"/>
      <c r="E53" s="50"/>
      <c r="F53" s="60">
        <f>F44+F50</f>
        <v>1485111036</v>
      </c>
      <c r="G53" s="50"/>
      <c r="H53" s="60">
        <f>H44+H50</f>
        <v>2443681584</v>
      </c>
    </row>
    <row r="54" spans="1:8" s="1" customFormat="1" ht="21.75" customHeight="1">
      <c r="A54" s="59"/>
      <c r="B54" s="27"/>
      <c r="C54" s="27"/>
      <c r="D54" s="13"/>
      <c r="E54" s="50"/>
      <c r="F54" s="58"/>
      <c r="G54" s="50"/>
      <c r="H54" s="58"/>
    </row>
    <row r="55" spans="1:8" s="1" customFormat="1" ht="21.75" customHeight="1">
      <c r="A55" s="29"/>
      <c r="B55" s="27" t="s">
        <v>93</v>
      </c>
      <c r="C55" s="51"/>
      <c r="D55" s="13"/>
      <c r="E55" s="50"/>
      <c r="F55" s="56"/>
      <c r="G55" s="50"/>
      <c r="H55" s="56"/>
    </row>
    <row r="56" spans="1:8" s="1" customFormat="1" ht="21.75" customHeight="1">
      <c r="A56" s="34"/>
      <c r="B56" s="15" t="s">
        <v>92</v>
      </c>
      <c r="C56" s="20" t="s">
        <v>91</v>
      </c>
      <c r="D56" s="13"/>
      <c r="E56" s="57" t="s">
        <v>88</v>
      </c>
      <c r="F56" s="56">
        <f>SUM(E57:E57)</f>
        <v>2045000000</v>
      </c>
      <c r="G56" s="57" t="s">
        <v>88</v>
      </c>
      <c r="H56" s="56">
        <f>SUM(G57:G57)</f>
        <v>2045000000</v>
      </c>
    </row>
    <row r="57" spans="1:8" s="1" customFormat="1" ht="21.75" customHeight="1">
      <c r="A57" s="55"/>
      <c r="B57" s="21" t="s">
        <v>19</v>
      </c>
      <c r="C57" s="20" t="s">
        <v>90</v>
      </c>
      <c r="D57" s="13"/>
      <c r="E57" s="23">
        <f>G57</f>
        <v>2045000000</v>
      </c>
      <c r="F57" s="54"/>
      <c r="G57" s="23">
        <v>2045000000</v>
      </c>
      <c r="H57" s="54"/>
    </row>
    <row r="58" spans="1:8" s="1" customFormat="1" ht="21.75" customHeight="1">
      <c r="A58" s="34"/>
      <c r="B58" s="15" t="s">
        <v>75</v>
      </c>
      <c r="C58" s="20" t="s">
        <v>89</v>
      </c>
      <c r="D58" s="13"/>
      <c r="E58" s="57" t="s">
        <v>88</v>
      </c>
      <c r="F58" s="56">
        <f>SUM(E59:E59)</f>
        <v>1587320149</v>
      </c>
      <c r="G58" s="57" t="s">
        <v>88</v>
      </c>
      <c r="H58" s="56">
        <f>SUM(G59:G59)</f>
        <v>685580666</v>
      </c>
    </row>
    <row r="59" spans="1:8" s="1" customFormat="1" ht="21.75" customHeight="1">
      <c r="A59" s="55"/>
      <c r="B59" s="21" t="s">
        <v>19</v>
      </c>
      <c r="C59" s="20" t="s">
        <v>87</v>
      </c>
      <c r="D59" s="13"/>
      <c r="E59" s="23">
        <f>G59+운영성과표!F50</f>
        <v>1587320149</v>
      </c>
      <c r="F59" s="54"/>
      <c r="G59" s="23">
        <v>685580666</v>
      </c>
      <c r="H59" s="54"/>
    </row>
    <row r="60" spans="1:8" s="1" customFormat="1" ht="21.75" customHeight="1">
      <c r="A60" s="29"/>
      <c r="B60" s="27" t="s">
        <v>86</v>
      </c>
      <c r="C60" s="51"/>
      <c r="D60" s="53"/>
      <c r="E60" s="50"/>
      <c r="F60" s="52">
        <f>F56+F58</f>
        <v>3632320149</v>
      </c>
      <c r="G60" s="50"/>
      <c r="H60" s="52">
        <f>H56+H58</f>
        <v>2730580666</v>
      </c>
    </row>
    <row r="61" spans="1:8" s="1" customFormat="1" ht="21.75" customHeight="1" thickBot="1">
      <c r="A61" s="29"/>
      <c r="B61" s="27" t="s">
        <v>85</v>
      </c>
      <c r="C61" s="51"/>
      <c r="D61" s="13"/>
      <c r="E61" s="50"/>
      <c r="F61" s="49">
        <f>F53+F60</f>
        <v>5117431185</v>
      </c>
      <c r="G61" s="50"/>
      <c r="H61" s="49">
        <f>H53+H60</f>
        <v>5174262250</v>
      </c>
    </row>
    <row r="62" spans="1:8" s="1" customFormat="1" ht="21.75" customHeight="1" thickTop="1">
      <c r="A62" s="48"/>
      <c r="B62" s="9"/>
      <c r="C62" s="9"/>
      <c r="D62" s="8"/>
      <c r="E62" s="47"/>
      <c r="F62" s="46">
        <f>F61-F42</f>
        <v>0</v>
      </c>
      <c r="G62" s="47"/>
      <c r="H62" s="46">
        <f>H61-H42</f>
        <v>0</v>
      </c>
    </row>
    <row r="63" spans="1:8" s="1" customFormat="1" ht="22.5" customHeight="1">
      <c r="A63" s="5" t="s">
        <v>84</v>
      </c>
      <c r="B63" s="5"/>
      <c r="C63" s="5"/>
      <c r="D63" s="5"/>
      <c r="E63" s="5"/>
      <c r="F63" s="5"/>
      <c r="G63" s="5"/>
      <c r="H63" s="5"/>
    </row>
  </sheetData>
  <phoneticPr fontId="3" type="noConversion"/>
  <pageMargins left="0.7" right="0.7" top="0.75" bottom="0.75" header="0.3" footer="0.3"/>
  <pageSetup paperSize="9" scale="77" orientation="portrait" r:id="rId1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J53"/>
  <sheetViews>
    <sheetView zoomScaleNormal="100" zoomScaleSheetLayoutView="100" workbookViewId="0">
      <selection activeCell="C1" sqref="C1"/>
    </sheetView>
  </sheetViews>
  <sheetFormatPr defaultRowHeight="21.95" customHeight="1" outlineLevelCol="1"/>
  <cols>
    <col min="1" max="1" width="3.5546875" style="2" customWidth="1"/>
    <col min="2" max="2" width="3.21875" style="2" customWidth="1"/>
    <col min="3" max="3" width="27.5546875" style="2" bestFit="1" customWidth="1"/>
    <col min="4" max="4" width="5.44140625" style="2" customWidth="1"/>
    <col min="5" max="8" width="12.6640625" style="1" customWidth="1" outlineLevel="1"/>
    <col min="9" max="9" width="1.44140625" style="1" customWidth="1"/>
    <col min="10" max="16384" width="8.88671875" style="1"/>
  </cols>
  <sheetData>
    <row r="1" spans="1:10" ht="21" customHeight="1">
      <c r="A1" s="42" t="s">
        <v>83</v>
      </c>
      <c r="B1" s="42"/>
      <c r="C1" s="41"/>
      <c r="D1" s="38"/>
      <c r="E1" s="45"/>
      <c r="F1" s="44"/>
      <c r="G1" s="45"/>
      <c r="H1" s="44"/>
    </row>
    <row r="2" spans="1:10" ht="9.75" customHeight="1">
      <c r="A2" s="43"/>
      <c r="B2" s="42"/>
      <c r="C2" s="41"/>
      <c r="D2" s="39"/>
      <c r="E2" s="37"/>
      <c r="F2" s="37"/>
      <c r="G2" s="37"/>
      <c r="H2" s="37"/>
    </row>
    <row r="3" spans="1:10" ht="13.5">
      <c r="A3" s="38" t="s">
        <v>82</v>
      </c>
      <c r="B3" s="38"/>
      <c r="C3" s="39"/>
      <c r="D3" s="38"/>
      <c r="E3" s="40"/>
      <c r="F3" s="38"/>
      <c r="G3" s="40"/>
      <c r="H3" s="38"/>
    </row>
    <row r="4" spans="1:10" ht="13.5">
      <c r="A4" s="38" t="s">
        <v>81</v>
      </c>
      <c r="B4" s="38"/>
      <c r="C4" s="39"/>
      <c r="D4" s="38"/>
      <c r="E4" s="40"/>
      <c r="F4" s="38"/>
      <c r="G4" s="40"/>
      <c r="H4" s="38"/>
    </row>
    <row r="5" spans="1:10" ht="10.5" customHeight="1">
      <c r="A5" s="38"/>
      <c r="B5" s="38"/>
      <c r="C5" s="39"/>
      <c r="D5" s="38"/>
      <c r="E5" s="37"/>
      <c r="F5" s="37"/>
      <c r="G5" s="37"/>
      <c r="H5" s="37"/>
    </row>
    <row r="6" spans="1:10" ht="15" customHeight="1">
      <c r="A6" s="2" t="str">
        <f>재무상태표!A6</f>
        <v>재단법인고양지식정보산업진흥원</v>
      </c>
      <c r="C6" s="27"/>
      <c r="E6" s="36"/>
      <c r="F6" s="36"/>
      <c r="G6" s="36"/>
      <c r="H6" s="36"/>
    </row>
    <row r="7" spans="1:10" ht="3.75" customHeight="1">
      <c r="C7" s="27"/>
      <c r="E7" s="36"/>
      <c r="F7" s="36"/>
      <c r="G7" s="36"/>
      <c r="H7" s="36"/>
    </row>
    <row r="8" spans="1:10" ht="39.950000000000003" customHeight="1">
      <c r="A8" s="31" t="s">
        <v>28</v>
      </c>
      <c r="B8" s="33"/>
      <c r="C8" s="33"/>
      <c r="D8" s="30"/>
      <c r="E8" s="31" t="s">
        <v>27</v>
      </c>
      <c r="F8" s="30"/>
      <c r="G8" s="31" t="s">
        <v>26</v>
      </c>
      <c r="H8" s="30"/>
    </row>
    <row r="9" spans="1:10" ht="21.75" customHeight="1">
      <c r="A9" s="34"/>
      <c r="B9" s="15" t="s">
        <v>80</v>
      </c>
      <c r="C9" s="14" t="s">
        <v>79</v>
      </c>
      <c r="D9" s="13"/>
      <c r="E9" s="12"/>
      <c r="F9" s="18">
        <f>SUM(E10:E12)</f>
        <v>8413668521</v>
      </c>
      <c r="G9" s="12"/>
      <c r="H9" s="18">
        <f>SUM(G10:G12)</f>
        <v>5090761358</v>
      </c>
    </row>
    <row r="10" spans="1:10" ht="21.75" customHeight="1">
      <c r="A10" s="29"/>
      <c r="B10" s="21" t="s">
        <v>19</v>
      </c>
      <c r="C10" s="20" t="s">
        <v>78</v>
      </c>
      <c r="D10" s="13"/>
      <c r="E10" s="35">
        <f>2719743000+481162285+1473470000+8300000-71644160</f>
        <v>4611031125</v>
      </c>
      <c r="F10" s="22"/>
      <c r="G10" s="35">
        <v>2945937907</v>
      </c>
      <c r="H10" s="22"/>
    </row>
    <row r="11" spans="1:10" ht="21.75" customHeight="1">
      <c r="A11" s="29"/>
      <c r="B11" s="21" t="s">
        <v>17</v>
      </c>
      <c r="C11" s="20" t="s">
        <v>77</v>
      </c>
      <c r="D11" s="13"/>
      <c r="E11" s="35">
        <f>1406365723-251309216</f>
        <v>1155056507</v>
      </c>
      <c r="F11" s="22"/>
      <c r="G11" s="35">
        <v>532290538</v>
      </c>
      <c r="H11" s="22"/>
    </row>
    <row r="12" spans="1:10" ht="21.75" customHeight="1">
      <c r="A12" s="29"/>
      <c r="B12" s="21" t="s">
        <v>15</v>
      </c>
      <c r="C12" s="20" t="s">
        <v>76</v>
      </c>
      <c r="D12" s="13"/>
      <c r="E12" s="35">
        <v>2647580889</v>
      </c>
      <c r="F12" s="22"/>
      <c r="G12" s="35">
        <v>1612532913</v>
      </c>
      <c r="H12" s="22"/>
    </row>
    <row r="13" spans="1:10" ht="21.75" customHeight="1">
      <c r="A13" s="34"/>
      <c r="B13" s="15" t="s">
        <v>75</v>
      </c>
      <c r="C13" s="27" t="s">
        <v>74</v>
      </c>
      <c r="D13" s="13"/>
      <c r="E13" s="24"/>
      <c r="F13" s="25">
        <f>SUM(E14:E39)</f>
        <v>7560798627</v>
      </c>
      <c r="G13" s="24"/>
      <c r="H13" s="25">
        <f>SUM(G14:G39)</f>
        <v>4828239619</v>
      </c>
    </row>
    <row r="14" spans="1:10" ht="21.75" customHeight="1">
      <c r="A14" s="29"/>
      <c r="B14" s="21" t="s">
        <v>19</v>
      </c>
      <c r="C14" s="20" t="s">
        <v>73</v>
      </c>
      <c r="D14" s="13"/>
      <c r="E14" s="24">
        <v>943212850</v>
      </c>
      <c r="F14" s="25"/>
      <c r="G14" s="24">
        <v>692641821</v>
      </c>
      <c r="H14" s="25"/>
      <c r="J14" s="15"/>
    </row>
    <row r="15" spans="1:10" ht="21.75" customHeight="1">
      <c r="A15" s="29"/>
      <c r="B15" s="21" t="s">
        <v>17</v>
      </c>
      <c r="C15" s="20" t="s">
        <v>72</v>
      </c>
      <c r="D15" s="13"/>
      <c r="E15" s="24">
        <v>144513490</v>
      </c>
      <c r="F15" s="25"/>
      <c r="G15" s="24">
        <v>124448730</v>
      </c>
      <c r="H15" s="25"/>
    </row>
    <row r="16" spans="1:10" ht="21.75" customHeight="1">
      <c r="A16" s="29"/>
      <c r="B16" s="21" t="s">
        <v>15</v>
      </c>
      <c r="C16" s="20" t="s">
        <v>71</v>
      </c>
      <c r="D16" s="13"/>
      <c r="E16" s="24">
        <v>13287624</v>
      </c>
      <c r="F16" s="25"/>
      <c r="G16" s="24">
        <v>10593610</v>
      </c>
      <c r="H16" s="25"/>
    </row>
    <row r="17" spans="1:8" ht="21.75" customHeight="1">
      <c r="A17" s="29"/>
      <c r="B17" s="21" t="s">
        <v>70</v>
      </c>
      <c r="C17" s="20" t="s">
        <v>69</v>
      </c>
      <c r="D17" s="13"/>
      <c r="E17" s="17">
        <v>0</v>
      </c>
      <c r="F17" s="25"/>
      <c r="G17" s="24">
        <v>81952950</v>
      </c>
      <c r="H17" s="25"/>
    </row>
    <row r="18" spans="1:8" ht="21.75" customHeight="1">
      <c r="A18" s="29"/>
      <c r="B18" s="21" t="s">
        <v>68</v>
      </c>
      <c r="C18" s="20" t="s">
        <v>67</v>
      </c>
      <c r="D18" s="13"/>
      <c r="E18" s="24">
        <v>133321360</v>
      </c>
      <c r="F18" s="25"/>
      <c r="G18" s="24">
        <v>93073168</v>
      </c>
      <c r="H18" s="25"/>
    </row>
    <row r="19" spans="1:8" ht="21.75" customHeight="1">
      <c r="A19" s="29"/>
      <c r="B19" s="21" t="s">
        <v>66</v>
      </c>
      <c r="C19" s="20" t="s">
        <v>65</v>
      </c>
      <c r="D19" s="13"/>
      <c r="E19" s="24">
        <v>71899696</v>
      </c>
      <c r="F19" s="25"/>
      <c r="G19" s="24">
        <v>31078859</v>
      </c>
      <c r="H19" s="25"/>
    </row>
    <row r="20" spans="1:8" ht="21.75" customHeight="1">
      <c r="A20" s="29"/>
      <c r="B20" s="21" t="s">
        <v>64</v>
      </c>
      <c r="C20" s="20" t="s">
        <v>63</v>
      </c>
      <c r="D20" s="13"/>
      <c r="E20" s="24">
        <v>129254884</v>
      </c>
      <c r="F20" s="25"/>
      <c r="G20" s="24">
        <v>129701954</v>
      </c>
      <c r="H20" s="25"/>
    </row>
    <row r="21" spans="1:8" ht="21.75" customHeight="1">
      <c r="A21" s="29"/>
      <c r="B21" s="21" t="s">
        <v>62</v>
      </c>
      <c r="C21" s="20" t="s">
        <v>61</v>
      </c>
      <c r="D21" s="13"/>
      <c r="E21" s="24">
        <v>109632185</v>
      </c>
      <c r="F21" s="25"/>
      <c r="G21" s="24">
        <v>132304565</v>
      </c>
      <c r="H21" s="25"/>
    </row>
    <row r="22" spans="1:8" ht="21.75" customHeight="1">
      <c r="A22" s="29"/>
      <c r="B22" s="21" t="s">
        <v>60</v>
      </c>
      <c r="C22" s="20" t="s">
        <v>59</v>
      </c>
      <c r="D22" s="13"/>
      <c r="E22" s="24">
        <f>12185376-909580</f>
        <v>11275796</v>
      </c>
      <c r="F22" s="25"/>
      <c r="G22" s="24">
        <v>6287687</v>
      </c>
      <c r="H22" s="25"/>
    </row>
    <row r="23" spans="1:8" ht="21.75" customHeight="1">
      <c r="A23" s="29"/>
      <c r="B23" s="21" t="s">
        <v>58</v>
      </c>
      <c r="C23" s="20" t="s">
        <v>57</v>
      </c>
      <c r="D23" s="13"/>
      <c r="E23" s="24">
        <v>2763282223</v>
      </c>
      <c r="F23" s="25"/>
      <c r="G23" s="24">
        <v>1393692992</v>
      </c>
      <c r="H23" s="25"/>
    </row>
    <row r="24" spans="1:8" ht="21.75" customHeight="1">
      <c r="A24" s="29"/>
      <c r="B24" s="21" t="s">
        <v>56</v>
      </c>
      <c r="C24" s="20" t="s">
        <v>55</v>
      </c>
      <c r="D24" s="13"/>
      <c r="E24" s="24">
        <v>109558238</v>
      </c>
      <c r="F24" s="25"/>
      <c r="G24" s="17">
        <v>0</v>
      </c>
      <c r="H24" s="25"/>
    </row>
    <row r="25" spans="1:8" ht="21.75" customHeight="1">
      <c r="A25" s="29"/>
      <c r="B25" s="21" t="s">
        <v>54</v>
      </c>
      <c r="C25" s="20" t="s">
        <v>53</v>
      </c>
      <c r="D25" s="13"/>
      <c r="E25" s="23">
        <v>1561300</v>
      </c>
      <c r="F25" s="25"/>
      <c r="G25" s="24">
        <v>3581580</v>
      </c>
      <c r="H25" s="25"/>
    </row>
    <row r="26" spans="1:8" ht="21.75" customHeight="1">
      <c r="A26" s="29"/>
      <c r="B26" s="21" t="s">
        <v>52</v>
      </c>
      <c r="C26" s="20" t="s">
        <v>51</v>
      </c>
      <c r="D26" s="13"/>
      <c r="E26" s="24">
        <v>5420621</v>
      </c>
      <c r="F26" s="25"/>
      <c r="G26" s="24">
        <v>5555319</v>
      </c>
      <c r="H26" s="25"/>
    </row>
    <row r="27" spans="1:8" ht="21.75" customHeight="1">
      <c r="A27" s="29"/>
      <c r="B27" s="21" t="s">
        <v>50</v>
      </c>
      <c r="C27" s="20" t="s">
        <v>49</v>
      </c>
      <c r="D27" s="13"/>
      <c r="E27" s="24">
        <v>15083010</v>
      </c>
      <c r="F27" s="25"/>
      <c r="G27" s="24">
        <v>6916360</v>
      </c>
      <c r="H27" s="25"/>
    </row>
    <row r="28" spans="1:8" ht="21.75" customHeight="1">
      <c r="A28" s="29"/>
      <c r="B28" s="21" t="s">
        <v>48</v>
      </c>
      <c r="C28" s="20" t="s">
        <v>47</v>
      </c>
      <c r="D28" s="13"/>
      <c r="E28" s="24">
        <v>53614094</v>
      </c>
      <c r="F28" s="25"/>
      <c r="G28" s="24">
        <v>45683350</v>
      </c>
      <c r="H28" s="25"/>
    </row>
    <row r="29" spans="1:8" ht="21.75" customHeight="1">
      <c r="A29" s="29"/>
      <c r="B29" s="21" t="s">
        <v>46</v>
      </c>
      <c r="C29" s="20" t="s">
        <v>45</v>
      </c>
      <c r="D29" s="13"/>
      <c r="E29" s="24">
        <v>125785797</v>
      </c>
      <c r="F29" s="25"/>
      <c r="G29" s="24">
        <v>69954806</v>
      </c>
      <c r="H29" s="25"/>
    </row>
    <row r="30" spans="1:8" ht="21.75" customHeight="1">
      <c r="A30" s="29"/>
      <c r="B30" s="21" t="s">
        <v>44</v>
      </c>
      <c r="C30" s="20" t="s">
        <v>43</v>
      </c>
      <c r="D30" s="13"/>
      <c r="E30" s="24">
        <v>6246076</v>
      </c>
      <c r="F30" s="25"/>
      <c r="G30" s="24">
        <v>20732833</v>
      </c>
      <c r="H30" s="25"/>
    </row>
    <row r="31" spans="1:8" ht="21.75" customHeight="1">
      <c r="A31" s="29"/>
      <c r="B31" s="21" t="s">
        <v>42</v>
      </c>
      <c r="C31" s="20" t="s">
        <v>41</v>
      </c>
      <c r="D31" s="13"/>
      <c r="E31" s="24">
        <v>91749445</v>
      </c>
      <c r="F31" s="25"/>
      <c r="G31" s="24">
        <v>25896198</v>
      </c>
      <c r="H31" s="25"/>
    </row>
    <row r="32" spans="1:8" ht="21.75" customHeight="1">
      <c r="A32" s="29"/>
      <c r="B32" s="21" t="s">
        <v>40</v>
      </c>
      <c r="C32" s="20" t="s">
        <v>39</v>
      </c>
      <c r="D32" s="13"/>
      <c r="E32" s="24">
        <v>63759365</v>
      </c>
      <c r="F32" s="25"/>
      <c r="G32" s="24">
        <v>31246059</v>
      </c>
      <c r="H32" s="25"/>
    </row>
    <row r="33" spans="1:8" ht="21.75" customHeight="1">
      <c r="A33" s="29"/>
      <c r="B33" s="21" t="s">
        <v>38</v>
      </c>
      <c r="C33" s="20" t="s">
        <v>37</v>
      </c>
      <c r="D33" s="13"/>
      <c r="E33" s="24">
        <v>25337019</v>
      </c>
      <c r="F33" s="25"/>
      <c r="G33" s="24">
        <v>39614899</v>
      </c>
      <c r="H33" s="25"/>
    </row>
    <row r="34" spans="1:8" ht="21.75" customHeight="1">
      <c r="A34" s="29"/>
      <c r="B34" s="21" t="s">
        <v>36</v>
      </c>
      <c r="C34" s="20" t="s">
        <v>35</v>
      </c>
      <c r="D34" s="13"/>
      <c r="E34" s="24">
        <v>667427307</v>
      </c>
      <c r="F34" s="25"/>
      <c r="G34" s="24">
        <v>511183152</v>
      </c>
      <c r="H34" s="25"/>
    </row>
    <row r="35" spans="1:8" ht="21.75" customHeight="1">
      <c r="A35" s="29"/>
      <c r="B35" s="21" t="s">
        <v>34</v>
      </c>
      <c r="C35" s="20" t="s">
        <v>33</v>
      </c>
      <c r="D35" s="13"/>
      <c r="E35" s="24">
        <v>1943825340</v>
      </c>
      <c r="F35" s="25"/>
      <c r="G35" s="24">
        <v>1368029140</v>
      </c>
      <c r="H35" s="25"/>
    </row>
    <row r="36" spans="1:8" ht="21.75" customHeight="1">
      <c r="A36" s="29"/>
      <c r="B36" s="21" t="s">
        <v>32</v>
      </c>
      <c r="C36" s="20" t="s">
        <v>31</v>
      </c>
      <c r="D36" s="13"/>
      <c r="E36" s="24">
        <f>332822915-208329276</f>
        <v>124493639</v>
      </c>
      <c r="F36" s="25"/>
      <c r="G36" s="24">
        <v>2530285</v>
      </c>
      <c r="H36" s="25"/>
    </row>
    <row r="37" spans="1:8" ht="21.75" customHeight="1">
      <c r="A37" s="29"/>
      <c r="B37" s="21" t="s">
        <v>30</v>
      </c>
      <c r="C37" s="20" t="s">
        <v>29</v>
      </c>
      <c r="D37" s="13"/>
      <c r="E37" s="24">
        <v>5791648</v>
      </c>
      <c r="F37" s="25"/>
      <c r="G37" s="24">
        <v>1399442</v>
      </c>
      <c r="H37" s="25"/>
    </row>
    <row r="38" spans="1:8" ht="39.950000000000003" customHeight="1">
      <c r="A38" s="31" t="s">
        <v>28</v>
      </c>
      <c r="B38" s="33"/>
      <c r="C38" s="33"/>
      <c r="D38" s="32"/>
      <c r="E38" s="31" t="s">
        <v>27</v>
      </c>
      <c r="F38" s="30"/>
      <c r="G38" s="31" t="s">
        <v>26</v>
      </c>
      <c r="H38" s="30"/>
    </row>
    <row r="39" spans="1:8" ht="21.75" customHeight="1">
      <c r="A39" s="29"/>
      <c r="B39" s="21" t="s">
        <v>25</v>
      </c>
      <c r="C39" s="20" t="s">
        <v>24</v>
      </c>
      <c r="D39" s="13"/>
      <c r="E39" s="24">
        <v>1465620</v>
      </c>
      <c r="F39" s="28"/>
      <c r="G39" s="24">
        <v>139860</v>
      </c>
      <c r="H39" s="28"/>
    </row>
    <row r="40" spans="1:8" ht="21.75" customHeight="1">
      <c r="A40" s="16"/>
      <c r="B40" s="15" t="s">
        <v>23</v>
      </c>
      <c r="C40" s="27" t="s">
        <v>22</v>
      </c>
      <c r="D40" s="13"/>
      <c r="E40" s="24"/>
      <c r="F40" s="18">
        <f>(F9-F13)</f>
        <v>852869894</v>
      </c>
      <c r="G40" s="24"/>
      <c r="H40" s="18">
        <f>(H9-H13)</f>
        <v>262521739</v>
      </c>
    </row>
    <row r="41" spans="1:8" ht="21.75" customHeight="1">
      <c r="A41" s="16"/>
      <c r="B41" s="15" t="s">
        <v>21</v>
      </c>
      <c r="C41" s="27" t="s">
        <v>20</v>
      </c>
      <c r="D41" s="13"/>
      <c r="E41" s="24"/>
      <c r="F41" s="25">
        <f>SUM(E42:E44)</f>
        <v>49045056</v>
      </c>
      <c r="G41" s="24"/>
      <c r="H41" s="25">
        <f>SUM(G42:G44)</f>
        <v>78734624</v>
      </c>
    </row>
    <row r="42" spans="1:8" ht="21.75" customHeight="1">
      <c r="A42" s="16"/>
      <c r="B42" s="21" t="s">
        <v>19</v>
      </c>
      <c r="C42" s="20" t="s">
        <v>18</v>
      </c>
      <c r="D42" s="13"/>
      <c r="E42" s="24">
        <v>23362898</v>
      </c>
      <c r="F42" s="25"/>
      <c r="G42" s="24">
        <v>76450286</v>
      </c>
      <c r="H42" s="25"/>
    </row>
    <row r="43" spans="1:8" ht="21.75" customHeight="1">
      <c r="A43" s="16"/>
      <c r="B43" s="21" t="s">
        <v>17</v>
      </c>
      <c r="C43" s="20" t="s">
        <v>16</v>
      </c>
      <c r="D43" s="13"/>
      <c r="E43" s="24">
        <v>7548520</v>
      </c>
      <c r="F43" s="25"/>
      <c r="G43" s="17">
        <v>0</v>
      </c>
      <c r="H43" s="25"/>
    </row>
    <row r="44" spans="1:8" ht="21.75" customHeight="1">
      <c r="A44" s="16"/>
      <c r="B44" s="21" t="s">
        <v>15</v>
      </c>
      <c r="C44" s="20" t="s">
        <v>14</v>
      </c>
      <c r="D44" s="13"/>
      <c r="E44" s="24">
        <f>3528047+4+7654277+7068730-117420</f>
        <v>18133638</v>
      </c>
      <c r="F44" s="25"/>
      <c r="G44" s="24">
        <v>2284338</v>
      </c>
      <c r="H44" s="25"/>
    </row>
    <row r="45" spans="1:8" ht="21.75" customHeight="1">
      <c r="A45" s="16"/>
      <c r="B45" s="26" t="s">
        <v>13</v>
      </c>
      <c r="C45" s="14" t="s">
        <v>12</v>
      </c>
      <c r="D45" s="13"/>
      <c r="E45" s="24"/>
      <c r="F45" s="25">
        <f>SUM(E46:E47)</f>
        <v>175467</v>
      </c>
      <c r="G45" s="24"/>
      <c r="H45" s="25">
        <f>SUM(G46:G47)</f>
        <v>7638</v>
      </c>
    </row>
    <row r="46" spans="1:8" ht="21.75" customHeight="1">
      <c r="A46" s="16"/>
      <c r="B46" s="21" t="s">
        <v>11</v>
      </c>
      <c r="C46" s="20" t="s">
        <v>10</v>
      </c>
      <c r="D46" s="13"/>
      <c r="E46" s="24">
        <f>5597+170670-800</f>
        <v>175467</v>
      </c>
      <c r="F46" s="22"/>
      <c r="G46" s="23">
        <v>1172</v>
      </c>
      <c r="H46" s="22"/>
    </row>
    <row r="47" spans="1:8" ht="21.75" customHeight="1">
      <c r="A47" s="16"/>
      <c r="B47" s="21" t="s">
        <v>9</v>
      </c>
      <c r="C47" s="20" t="s">
        <v>8</v>
      </c>
      <c r="D47" s="13"/>
      <c r="E47" s="17">
        <v>0</v>
      </c>
      <c r="F47" s="19"/>
      <c r="G47" s="17">
        <v>6466</v>
      </c>
      <c r="H47" s="19"/>
    </row>
    <row r="48" spans="1:8" ht="21.75" customHeight="1">
      <c r="A48" s="16"/>
      <c r="B48" s="15" t="s">
        <v>7</v>
      </c>
      <c r="C48" s="14" t="s">
        <v>6</v>
      </c>
      <c r="D48" s="13"/>
      <c r="E48" s="12"/>
      <c r="F48" s="18">
        <f>(F40+F41-F45)</f>
        <v>901739483</v>
      </c>
      <c r="G48" s="12"/>
      <c r="H48" s="18">
        <f>(H40+H41-H45)</f>
        <v>341248725</v>
      </c>
    </row>
    <row r="49" spans="1:8" ht="21.75" customHeight="1">
      <c r="A49" s="16"/>
      <c r="B49" s="15" t="s">
        <v>5</v>
      </c>
      <c r="C49" s="14" t="s">
        <v>4</v>
      </c>
      <c r="D49" s="13"/>
      <c r="E49" s="12" t="s">
        <v>3</v>
      </c>
      <c r="F49" s="17">
        <v>0</v>
      </c>
      <c r="G49" s="12"/>
      <c r="H49" s="17">
        <v>10005425</v>
      </c>
    </row>
    <row r="50" spans="1:8" ht="21.75" customHeight="1" thickBot="1">
      <c r="A50" s="16"/>
      <c r="B50" s="15" t="s">
        <v>2</v>
      </c>
      <c r="C50" s="14" t="s">
        <v>1</v>
      </c>
      <c r="D50" s="13"/>
      <c r="E50" s="12"/>
      <c r="F50" s="11">
        <f>F48</f>
        <v>901739483</v>
      </c>
      <c r="G50" s="12"/>
      <c r="H50" s="11">
        <f>H48-H49</f>
        <v>331243300</v>
      </c>
    </row>
    <row r="51" spans="1:8" ht="21.75" customHeight="1" thickTop="1">
      <c r="A51" s="10"/>
      <c r="B51" s="9"/>
      <c r="C51" s="9"/>
      <c r="D51" s="8"/>
      <c r="E51" s="7"/>
      <c r="F51" s="6"/>
      <c r="G51" s="7"/>
      <c r="H51" s="6"/>
    </row>
    <row r="52" spans="1:8" ht="18.2" customHeight="1">
      <c r="A52" s="5" t="s">
        <v>0</v>
      </c>
      <c r="B52" s="5"/>
      <c r="C52" s="5"/>
      <c r="D52" s="5"/>
      <c r="E52" s="5"/>
      <c r="F52" s="5"/>
      <c r="G52" s="5"/>
      <c r="H52" s="5"/>
    </row>
    <row r="53" spans="1:8" ht="30.75" customHeight="1">
      <c r="A53" s="4"/>
      <c r="B53" s="4"/>
      <c r="C53" s="4"/>
      <c r="D53" s="4"/>
      <c r="E53" s="3"/>
      <c r="F53" s="3"/>
      <c r="G53" s="3"/>
      <c r="H53" s="3"/>
    </row>
  </sheetData>
  <dataConsolidate/>
  <phoneticPr fontId="3" type="noConversion"/>
  <printOptions horizontalCentered="1"/>
  <pageMargins left="0.47244094488188981" right="0.39370078740157483" top="1.0629921259842521" bottom="0.82677165354330717" header="0.51181102362204722" footer="0.51181102362204722"/>
  <pageSetup paperSize="9" scale="64" firstPageNumber="3" orientation="portrait" useFirstPageNumber="1" r:id="rId1"/>
  <headerFooter scaleWithDoc="0" alignWithMargins="0">
    <oddHeader xml:space="preserve">&amp;C
</oddHeader>
    <oddFooter xml:space="preserve">&amp;C&amp;P
</oddFooter>
  </headerFooter>
  <rowBreaks count="1" manualBreakCount="1">
    <brk id="3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재무상태표</vt:lpstr>
      <vt:lpstr>운영성과표</vt:lpstr>
      <vt:lpstr>운영성과표!Print_Area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2013-04-11T00:16:36Z</dcterms:created>
  <dcterms:modified xsi:type="dcterms:W3CDTF">2013-04-11T00:26:13Z</dcterms:modified>
</cp:coreProperties>
</file>